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AE_SANTI</author>
  </authors>
  <commentList>
    <comment ref="B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  <comment ref="C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  <comment ref="D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  <comment ref="E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  <comment ref="F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  <comment ref="G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  <comment ref="H66" authorId="0">
      <text>
        <r>
          <rPr>
            <sz val="8"/>
            <rFont val="Tahoma"/>
            <family val="2"/>
          </rPr>
          <t xml:space="preserve">la dif en VISOGSA I-G deb ser igual al resultado previsto del ejerc pero incrementado con las dotac amort68 y con las provisiones69
</t>
        </r>
      </text>
    </comment>
  </commentList>
</comments>
</file>

<file path=xl/sharedStrings.xml><?xml version="1.0" encoding="utf-8"?>
<sst xmlns="http://schemas.openxmlformats.org/spreadsheetml/2006/main" count="84" uniqueCount="61">
  <si>
    <t xml:space="preserve">  </t>
  </si>
  <si>
    <t>ESTADO DE INGRESOS</t>
  </si>
  <si>
    <t>PREVISIONES INICIALES</t>
  </si>
  <si>
    <t>DIPUTACION DE GRANADA</t>
  </si>
  <si>
    <t>C.E.M.C.I.</t>
  </si>
  <si>
    <t>P. GARCIA LORCA</t>
  </si>
  <si>
    <t>A.P.E.I.</t>
  </si>
  <si>
    <t>P. TURISMO</t>
  </si>
  <si>
    <t>Servicio Provincial Tributario</t>
  </si>
  <si>
    <t>V.I.S.O.G.S.A.</t>
  </si>
  <si>
    <t>GRANADA INNOVA</t>
  </si>
  <si>
    <t>TOTALES CONSOLIDADOS</t>
  </si>
  <si>
    <t>Cap. I Impuestos Directos</t>
  </si>
  <si>
    <t>Cap. II Impuestos Indirectos</t>
  </si>
  <si>
    <t>Cap. III Tasas y Otros Ingresos</t>
  </si>
  <si>
    <t>Cap. IV Transferencias Corrientes</t>
  </si>
  <si>
    <t>Ajustes por Movimientos Internos</t>
  </si>
  <si>
    <t>Cap. V Ingresos Patrimoniales</t>
  </si>
  <si>
    <t>TOTAL INGRESOS CORRIENTES</t>
  </si>
  <si>
    <t>Ajustes por Movimientos Internos de operaciones ctes</t>
  </si>
  <si>
    <t>TOTAL INGRESOS CORRIENTES AJUSTADO</t>
  </si>
  <si>
    <t>Cap. VI Enaj. Inversiones Reales</t>
  </si>
  <si>
    <t>Cap. VII Transferencias Capital</t>
  </si>
  <si>
    <t>TOTAL INGRESOS DE CAPITAL</t>
  </si>
  <si>
    <t>Ajustes por Movimientos Internos de operaciones de capital</t>
  </si>
  <si>
    <t>TOTAL INGRESOS DE CAPITAL AJUSTADO</t>
  </si>
  <si>
    <t>TOTAL INGRESOS NO FINANCIEROS</t>
  </si>
  <si>
    <t>Total ajustes por operaciones no financieras</t>
  </si>
  <si>
    <t>TOTAL INGRESOS NO FINANCIEROS AJUSTADO</t>
  </si>
  <si>
    <t>Cap. VIII Activos Financieros</t>
  </si>
  <si>
    <t>Cap. IX Pasivos Financieros</t>
  </si>
  <si>
    <t>TOTAL INGRESOS FINANCIEROS</t>
  </si>
  <si>
    <t>Ajustes por Movimientos Internos de operaciones financieras</t>
  </si>
  <si>
    <t>TOTAL INGRESOS FINANCIEROS AJUSTADO</t>
  </si>
  <si>
    <t>TOTAL PRESUPUESTO CONSOLIDADO</t>
  </si>
  <si>
    <t>Total Ajustes por Movimientos Internos</t>
  </si>
  <si>
    <t>TOTAL PRESUPUESTO CONSOLIDADO AJUSTADO</t>
  </si>
  <si>
    <t>PRESUPUESTO 2016 - CONSOLIDADO</t>
  </si>
  <si>
    <t>ESTADO DE GASTOS</t>
  </si>
  <si>
    <t>Cap. I Gastos de Personal</t>
  </si>
  <si>
    <t>Cap. II Gastos en b. Ctes. y servicios</t>
  </si>
  <si>
    <t>Cap. III Gastos financieros</t>
  </si>
  <si>
    <t>Cap. IV Transferencias corrientes</t>
  </si>
  <si>
    <t>Cap. V Fondo de Contingencia y otros imprevistos</t>
  </si>
  <si>
    <t>TOTAL GASTOS CORRIENTES</t>
  </si>
  <si>
    <t>Ajustes por Movimientos Internos por operaciones ctes</t>
  </si>
  <si>
    <t>TOTAL GASTOS CORRIENTES AJUSTADOS</t>
  </si>
  <si>
    <t>Cap. VI Inversiones reales</t>
  </si>
  <si>
    <t>Cap. VII Transferencias de Capital</t>
  </si>
  <si>
    <t>TOTAL GASTOS CAPITAL</t>
  </si>
  <si>
    <t>Ajustes por operaciones de capital</t>
  </si>
  <si>
    <t>TOTAL GASTOS CAPITAL AJUSTADO</t>
  </si>
  <si>
    <t>TOTAL GASTOS NO FINANCIEROS</t>
  </si>
  <si>
    <t>Ajustes por operaciones no financieras</t>
  </si>
  <si>
    <t>TOTAL GASTOS NO FINANCIEROS AJUSTADO</t>
  </si>
  <si>
    <t>TOTAL GASTOS FINANCIEROS</t>
  </si>
  <si>
    <t>Ajustes por operaciones Financieras</t>
  </si>
  <si>
    <t>TOTAL GASTOS FINANCIEROS AJUSTADO</t>
  </si>
  <si>
    <t>Superavits parciales sin ajustes</t>
  </si>
  <si>
    <t>Superavits/Déficits parciales despues de ajustes</t>
  </si>
  <si>
    <t>SUPERAVIT/ DEFICIT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</si>
</sst>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2"/>
    </font>
    <font>
      <sz val="11"/>
      <name val="Arial"/>
      <family val="0"/>
    </font>
    <font>
      <sz val="8"/>
      <color indexed="9"/>
      <name val="Arial"/>
      <family val="0"/>
    </font>
    <font>
      <b/>
      <sz val="8"/>
      <color indexed="9"/>
      <name val="Verdana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center" vertical="center" shrinkToFi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4" fillId="2" borderId="0" xfId="19" applyFont="1" applyFill="1" applyBorder="1" applyAlignment="1" applyProtection="1">
      <alignment horizontal="center" vertical="center"/>
      <protection/>
    </xf>
    <xf numFmtId="0" fontId="1" fillId="0" borderId="0" xfId="19" applyFont="1" applyFill="1" applyBorder="1" applyAlignment="1">
      <alignment horizontal="left" vertical="center" shrinkToFit="1"/>
      <protection/>
    </xf>
    <xf numFmtId="4" fontId="5" fillId="0" borderId="0" xfId="19" applyNumberFormat="1" applyFont="1" applyFill="1" applyBorder="1" applyAlignment="1">
      <alignment vertical="center"/>
      <protection/>
    </xf>
    <xf numFmtId="4" fontId="6" fillId="0" borderId="0" xfId="19" applyNumberFormat="1" applyFont="1" applyFill="1" applyBorder="1" applyAlignment="1">
      <alignment vertical="center"/>
      <protection/>
    </xf>
    <xf numFmtId="4" fontId="6" fillId="3" borderId="1" xfId="19" applyNumberFormat="1" applyFont="1" applyFill="1" applyBorder="1" applyAlignment="1">
      <alignment horizontal="center" vertical="center" wrapText="1"/>
      <protection/>
    </xf>
    <xf numFmtId="4" fontId="6" fillId="3" borderId="2" xfId="19" applyNumberFormat="1" applyFont="1" applyFill="1" applyBorder="1" applyAlignment="1">
      <alignment horizontal="center" vertical="center" wrapText="1"/>
      <protection/>
    </xf>
    <xf numFmtId="4" fontId="6" fillId="3" borderId="3" xfId="19" applyNumberFormat="1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horizontal="left" vertical="center" shrinkToFit="1"/>
      <protection/>
    </xf>
    <xf numFmtId="4" fontId="1" fillId="0" borderId="5" xfId="19" applyNumberFormat="1" applyFont="1" applyFill="1" applyBorder="1" applyAlignment="1">
      <alignment/>
      <protection/>
    </xf>
    <xf numFmtId="4" fontId="1" fillId="0" borderId="6" xfId="19" applyNumberFormat="1" applyFont="1" applyFill="1" applyBorder="1" applyAlignment="1">
      <alignment/>
      <protection/>
    </xf>
    <xf numFmtId="4" fontId="6" fillId="0" borderId="7" xfId="19" applyNumberFormat="1" applyFont="1" applyFill="1" applyBorder="1" applyAlignment="1">
      <alignment/>
      <protection/>
    </xf>
    <xf numFmtId="4" fontId="1" fillId="0" borderId="0" xfId="19" applyNumberFormat="1" applyFont="1" applyFill="1" applyBorder="1" applyAlignment="1">
      <alignment/>
      <protection/>
    </xf>
    <xf numFmtId="4" fontId="1" fillId="0" borderId="8" xfId="0" applyNumberFormat="1" applyFont="1" applyBorder="1" applyAlignment="1">
      <alignment/>
    </xf>
    <xf numFmtId="0" fontId="7" fillId="0" borderId="4" xfId="19" applyFont="1" applyFill="1" applyBorder="1" applyAlignment="1">
      <alignment horizontal="left" vertical="center" shrinkToFit="1"/>
      <protection/>
    </xf>
    <xf numFmtId="4" fontId="7" fillId="0" borderId="5" xfId="19" applyNumberFormat="1" applyFont="1" applyFill="1" applyBorder="1" applyAlignment="1">
      <alignment/>
      <protection/>
    </xf>
    <xf numFmtId="4" fontId="7" fillId="0" borderId="6" xfId="19" applyNumberFormat="1" applyFont="1" applyFill="1" applyBorder="1" applyAlignment="1">
      <alignment/>
      <protection/>
    </xf>
    <xf numFmtId="4" fontId="7" fillId="0" borderId="7" xfId="19" applyNumberFormat="1" applyFont="1" applyFill="1" applyBorder="1" applyAlignment="1">
      <alignment/>
      <protection/>
    </xf>
    <xf numFmtId="0" fontId="6" fillId="4" borderId="4" xfId="19" applyFont="1" applyFill="1" applyBorder="1" applyAlignment="1">
      <alignment horizontal="left" vertical="center" shrinkToFit="1"/>
      <protection/>
    </xf>
    <xf numFmtId="4" fontId="6" fillId="4" borderId="5" xfId="19" applyNumberFormat="1" applyFont="1" applyFill="1" applyBorder="1" applyAlignment="1">
      <alignment/>
      <protection/>
    </xf>
    <xf numFmtId="4" fontId="6" fillId="4" borderId="7" xfId="19" applyNumberFormat="1" applyFont="1" applyFill="1" applyBorder="1" applyAlignment="1">
      <alignment/>
      <protection/>
    </xf>
    <xf numFmtId="0" fontId="8" fillId="0" borderId="4" xfId="19" applyFont="1" applyFill="1" applyBorder="1" applyAlignment="1">
      <alignment horizontal="left" vertical="center" shrinkToFit="1"/>
      <protection/>
    </xf>
    <xf numFmtId="4" fontId="8" fillId="0" borderId="5" xfId="19" applyNumberFormat="1" applyFont="1" applyFill="1" applyBorder="1" applyAlignment="1">
      <alignment/>
      <protection/>
    </xf>
    <xf numFmtId="4" fontId="8" fillId="0" borderId="7" xfId="19" applyNumberFormat="1" applyFont="1" applyFill="1" applyBorder="1" applyAlignment="1">
      <alignment/>
      <protection/>
    </xf>
    <xf numFmtId="0" fontId="6" fillId="5" borderId="9" xfId="19" applyFont="1" applyFill="1" applyBorder="1" applyAlignment="1">
      <alignment horizontal="left" vertical="center" shrinkToFit="1"/>
      <protection/>
    </xf>
    <xf numFmtId="4" fontId="6" fillId="5" borderId="10" xfId="19" applyNumberFormat="1" applyFont="1" applyFill="1" applyBorder="1" applyAlignment="1">
      <alignment/>
      <protection/>
    </xf>
    <xf numFmtId="4" fontId="6" fillId="5" borderId="11" xfId="19" applyNumberFormat="1" applyFont="1" applyFill="1" applyBorder="1" applyAlignment="1">
      <alignment/>
      <protection/>
    </xf>
    <xf numFmtId="0" fontId="9" fillId="4" borderId="4" xfId="19" applyFont="1" applyFill="1" applyBorder="1" applyAlignment="1">
      <alignment horizontal="left" vertical="center" shrinkToFit="1"/>
      <protection/>
    </xf>
    <xf numFmtId="0" fontId="9" fillId="5" borderId="4" xfId="19" applyFont="1" applyFill="1" applyBorder="1" applyAlignment="1">
      <alignment horizontal="left" vertical="center" shrinkToFit="1"/>
      <protection/>
    </xf>
    <xf numFmtId="4" fontId="6" fillId="5" borderId="5" xfId="19" applyNumberFormat="1" applyFont="1" applyFill="1" applyBorder="1" applyAlignment="1">
      <alignment/>
      <protection/>
    </xf>
    <xf numFmtId="4" fontId="6" fillId="5" borderId="7" xfId="19" applyNumberFormat="1" applyFont="1" applyFill="1" applyBorder="1" applyAlignment="1">
      <alignment/>
      <protection/>
    </xf>
    <xf numFmtId="0" fontId="9" fillId="4" borderId="9" xfId="19" applyFont="1" applyFill="1" applyBorder="1" applyAlignment="1">
      <alignment horizontal="left" vertical="center" shrinkToFit="1"/>
      <protection/>
    </xf>
    <xf numFmtId="4" fontId="6" fillId="4" borderId="10" xfId="19" applyNumberFormat="1" applyFont="1" applyFill="1" applyBorder="1" applyAlignment="1">
      <alignment/>
      <protection/>
    </xf>
    <xf numFmtId="4" fontId="6" fillId="4" borderId="11" xfId="19" applyNumberFormat="1" applyFont="1" applyFill="1" applyBorder="1" applyAlignment="1">
      <alignment/>
      <protection/>
    </xf>
    <xf numFmtId="0" fontId="8" fillId="0" borderId="12" xfId="19" applyFont="1" applyFill="1" applyBorder="1" applyAlignment="1">
      <alignment horizontal="left" vertical="center" shrinkToFit="1"/>
      <protection/>
    </xf>
    <xf numFmtId="4" fontId="8" fillId="0" borderId="13" xfId="19" applyNumberFormat="1" applyFont="1" applyFill="1" applyBorder="1" applyAlignment="1">
      <alignment/>
      <protection/>
    </xf>
    <xf numFmtId="4" fontId="8" fillId="0" borderId="14" xfId="19" applyNumberFormat="1" applyFont="1" applyFill="1" applyBorder="1" applyAlignment="1">
      <alignment/>
      <protection/>
    </xf>
    <xf numFmtId="0" fontId="6" fillId="5" borderId="4" xfId="19" applyFont="1" applyFill="1" applyBorder="1" applyAlignment="1">
      <alignment horizontal="left" vertical="center" shrinkToFit="1"/>
      <protection/>
    </xf>
    <xf numFmtId="0" fontId="6" fillId="6" borderId="4" xfId="19" applyFont="1" applyFill="1" applyBorder="1" applyAlignment="1">
      <alignment horizontal="left" vertical="center" shrinkToFit="1"/>
      <protection/>
    </xf>
    <xf numFmtId="4" fontId="6" fillId="6" borderId="5" xfId="19" applyNumberFormat="1" applyFont="1" applyFill="1" applyBorder="1" applyAlignment="1">
      <alignment/>
      <protection/>
    </xf>
    <xf numFmtId="4" fontId="6" fillId="6" borderId="7" xfId="19" applyNumberFormat="1" applyFont="1" applyFill="1" applyBorder="1" applyAlignment="1">
      <alignment/>
      <protection/>
    </xf>
    <xf numFmtId="0" fontId="7" fillId="3" borderId="4" xfId="19" applyFont="1" applyFill="1" applyBorder="1" applyAlignment="1">
      <alignment horizontal="left" vertical="center" shrinkToFit="1"/>
      <protection/>
    </xf>
    <xf numFmtId="4" fontId="10" fillId="3" borderId="5" xfId="19" applyNumberFormat="1" applyFont="1" applyFill="1" applyBorder="1" applyAlignment="1">
      <alignment/>
      <protection/>
    </xf>
    <xf numFmtId="4" fontId="10" fillId="3" borderId="7" xfId="19" applyNumberFormat="1" applyFont="1" applyFill="1" applyBorder="1" applyAlignment="1">
      <alignment/>
      <protection/>
    </xf>
    <xf numFmtId="4" fontId="6" fillId="7" borderId="9" xfId="19" applyNumberFormat="1" applyFont="1" applyFill="1" applyBorder="1" applyAlignment="1">
      <alignment horizontal="left" vertical="center" shrinkToFit="1"/>
      <protection/>
    </xf>
    <xf numFmtId="4" fontId="6" fillId="7" borderId="10" xfId="19" applyNumberFormat="1" applyFont="1" applyFill="1" applyBorder="1" applyAlignment="1">
      <alignment/>
      <protection/>
    </xf>
    <xf numFmtId="4" fontId="6" fillId="7" borderId="11" xfId="19" applyNumberFormat="1" applyFont="1" applyFill="1" applyBorder="1" applyAlignment="1">
      <alignment/>
      <protection/>
    </xf>
    <xf numFmtId="4" fontId="6" fillId="0" borderId="0" xfId="19" applyNumberFormat="1" applyFont="1" applyFill="1" applyBorder="1" applyAlignment="1">
      <alignment horizontal="left" vertical="center" shrinkToFit="1"/>
      <protection/>
    </xf>
    <xf numFmtId="4" fontId="6" fillId="0" borderId="0" xfId="19" applyNumberFormat="1" applyFont="1" applyFill="1" applyBorder="1" applyAlignment="1">
      <alignment/>
      <protection/>
    </xf>
    <xf numFmtId="49" fontId="1" fillId="0" borderId="4" xfId="19" applyNumberFormat="1" applyFont="1" applyFill="1" applyBorder="1" applyAlignment="1">
      <alignment horizontal="left" vertical="center" shrinkToFit="1"/>
      <protection/>
    </xf>
    <xf numFmtId="49" fontId="7" fillId="0" borderId="4" xfId="19" applyNumberFormat="1" applyFont="1" applyFill="1" applyBorder="1" applyAlignment="1">
      <alignment horizontal="left" vertical="center" shrinkToFit="1"/>
      <protection/>
    </xf>
    <xf numFmtId="4" fontId="7" fillId="0" borderId="0" xfId="19" applyNumberFormat="1" applyFont="1" applyFill="1" applyBorder="1" applyAlignment="1">
      <alignment/>
      <protection/>
    </xf>
    <xf numFmtId="49" fontId="6" fillId="4" borderId="4" xfId="19" applyNumberFormat="1" applyFont="1" applyFill="1" applyBorder="1" applyAlignment="1">
      <alignment horizontal="left" vertical="center" shrinkToFit="1"/>
      <protection/>
    </xf>
    <xf numFmtId="49" fontId="6" fillId="5" borderId="4" xfId="19" applyNumberFormat="1" applyFont="1" applyFill="1" applyBorder="1" applyAlignment="1">
      <alignment horizontal="left" vertical="center" shrinkToFit="1"/>
      <protection/>
    </xf>
    <xf numFmtId="49" fontId="8" fillId="0" borderId="4" xfId="19" applyNumberFormat="1" applyFont="1" applyFill="1" applyBorder="1" applyAlignment="1">
      <alignment horizontal="left" vertical="center" shrinkToFit="1"/>
      <protection/>
    </xf>
    <xf numFmtId="4" fontId="10" fillId="0" borderId="5" xfId="19" applyNumberFormat="1" applyFont="1" applyFill="1" applyBorder="1" applyAlignment="1">
      <alignment/>
      <protection/>
    </xf>
    <xf numFmtId="4" fontId="10" fillId="0" borderId="6" xfId="19" applyNumberFormat="1" applyFont="1" applyFill="1" applyBorder="1" applyAlignment="1">
      <alignment/>
      <protection/>
    </xf>
    <xf numFmtId="4" fontId="5" fillId="0" borderId="7" xfId="19" applyNumberFormat="1" applyFont="1" applyFill="1" applyBorder="1" applyAlignment="1">
      <alignment/>
      <protection/>
    </xf>
    <xf numFmtId="49" fontId="5" fillId="0" borderId="4" xfId="19" applyNumberFormat="1" applyFont="1" applyFill="1" applyBorder="1" applyAlignment="1">
      <alignment horizontal="left" vertical="center" shrinkToFit="1"/>
      <protection/>
    </xf>
    <xf numFmtId="4" fontId="5" fillId="0" borderId="5" xfId="19" applyNumberFormat="1" applyFont="1" applyFill="1" applyBorder="1" applyAlignment="1">
      <alignment/>
      <protection/>
    </xf>
    <xf numFmtId="49" fontId="9" fillId="5" borderId="4" xfId="19" applyNumberFormat="1" applyFont="1" applyFill="1" applyBorder="1" applyAlignment="1">
      <alignment shrinkToFit="1"/>
      <protection/>
    </xf>
    <xf numFmtId="4" fontId="7" fillId="3" borderId="5" xfId="19" applyNumberFormat="1" applyFont="1" applyFill="1" applyBorder="1" applyAlignment="1">
      <alignment/>
      <protection/>
    </xf>
    <xf numFmtId="4" fontId="7" fillId="3" borderId="7" xfId="19" applyNumberFormat="1" applyFont="1" applyFill="1" applyBorder="1" applyAlignment="1">
      <alignment/>
      <protection/>
    </xf>
    <xf numFmtId="0" fontId="1" fillId="0" borderId="0" xfId="19" applyFont="1" applyBorder="1" applyAlignment="1" applyProtection="1">
      <alignment shrinkToFit="1"/>
      <protection locked="0"/>
    </xf>
    <xf numFmtId="4" fontId="1" fillId="0" borderId="0" xfId="19" applyNumberFormat="1" applyFont="1" applyProtection="1">
      <alignment/>
      <protection locked="0"/>
    </xf>
    <xf numFmtId="4" fontId="1" fillId="0" borderId="0" xfId="19" applyNumberFormat="1" applyFont="1" applyAlignment="1" applyProtection="1">
      <alignment horizontal="center"/>
      <protection locked="0"/>
    </xf>
    <xf numFmtId="0" fontId="6" fillId="7" borderId="15" xfId="20" applyFont="1" applyFill="1" applyBorder="1" applyAlignment="1">
      <alignment horizontal="center"/>
      <protection/>
    </xf>
    <xf numFmtId="4" fontId="6" fillId="7" borderId="5" xfId="19" applyNumberFormat="1" applyFont="1" applyFill="1" applyBorder="1" applyProtection="1">
      <alignment/>
      <protection locked="0"/>
    </xf>
    <xf numFmtId="49" fontId="6" fillId="5" borderId="16" xfId="19" applyNumberFormat="1" applyFont="1" applyFill="1" applyBorder="1" applyAlignment="1">
      <alignment horizontal="center" vertical="center" shrinkToFit="1"/>
      <protection/>
    </xf>
    <xf numFmtId="49" fontId="6" fillId="5" borderId="12" xfId="19" applyNumberFormat="1" applyFont="1" applyFill="1" applyBorder="1" applyAlignment="1">
      <alignment horizontal="center" vertical="center" shrinkToFit="1"/>
      <protection/>
    </xf>
    <xf numFmtId="4" fontId="6" fillId="5" borderId="17" xfId="19" applyNumberFormat="1" applyFont="1" applyFill="1" applyBorder="1" applyAlignment="1">
      <alignment horizontal="center" vertical="center" wrapText="1"/>
      <protection/>
    </xf>
    <xf numFmtId="4" fontId="6" fillId="5" borderId="18" xfId="19" applyNumberFormat="1" applyFont="1" applyFill="1" applyBorder="1" applyAlignment="1">
      <alignment horizontal="center" vertical="center" wrapText="1"/>
      <protection/>
    </xf>
    <xf numFmtId="4" fontId="6" fillId="5" borderId="19" xfId="19" applyNumberFormat="1" applyFont="1" applyFill="1" applyBorder="1" applyAlignment="1">
      <alignment horizontal="center" vertical="center" wrapText="1"/>
      <protection/>
    </xf>
    <xf numFmtId="0" fontId="6" fillId="7" borderId="6" xfId="19" applyFont="1" applyFill="1" applyBorder="1" applyAlignment="1" applyProtection="1">
      <alignment horizontal="center"/>
      <protection locked="0"/>
    </xf>
    <xf numFmtId="0" fontId="6" fillId="7" borderId="15" xfId="20" applyFont="1" applyFill="1" applyBorder="1" applyAlignment="1">
      <alignment horizontal="center"/>
      <protection/>
    </xf>
    <xf numFmtId="0" fontId="4" fillId="2" borderId="20" xfId="19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idación Estados Liquidación_2004" xfId="19"/>
    <cellStyle name="Normal_Presupuesto Consolidado 2011 (3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990600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990600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5975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_JUANMI\AppData\Local\Microsoft\Windows\Temporary%20Internet%20Files\OLK5B7B\07%202015%2012%2010%20Proyecto%20Presupuesto%202016%20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 Eco 2016"/>
      <sheetName val=" I CG Eco 2016 "/>
      <sheetName val="G Eco 2016"/>
      <sheetName val="G Prog 2016"/>
      <sheetName val="G C G 2016"/>
      <sheetName val="Anexo Inversiones"/>
      <sheetName val="Anexo Deuda"/>
      <sheetName val="Consolidado"/>
      <sheetName val="Consolidado 2015"/>
    </sheetNames>
    <sheetDataSet>
      <sheetData sheetId="0">
        <row r="10">
          <cell r="J10">
            <v>7908430</v>
          </cell>
        </row>
        <row r="27">
          <cell r="J27">
            <v>10664780</v>
          </cell>
        </row>
        <row r="153">
          <cell r="J153">
            <v>12661233.26</v>
          </cell>
        </row>
        <row r="302">
          <cell r="J302">
            <v>170314402.79250005</v>
          </cell>
        </row>
        <row r="315">
          <cell r="J315">
            <v>237500</v>
          </cell>
        </row>
        <row r="349">
          <cell r="J349">
            <v>15218038.465</v>
          </cell>
        </row>
        <row r="362">
          <cell r="J362">
            <v>16911172.22</v>
          </cell>
        </row>
      </sheetData>
      <sheetData sheetId="2">
        <row r="1440">
          <cell r="AC1440">
            <v>70593886.558</v>
          </cell>
        </row>
        <row r="2528">
          <cell r="AC2528">
            <v>46086781.480000004</v>
          </cell>
        </row>
        <row r="2543">
          <cell r="AC2543">
            <v>2777816.31</v>
          </cell>
        </row>
        <row r="2753">
          <cell r="AC2753">
            <v>50080959.879999995</v>
          </cell>
        </row>
        <row r="2758">
          <cell r="AC2758">
            <v>4288307.899999999</v>
          </cell>
        </row>
        <row r="2951">
          <cell r="AC2951">
            <v>29113182.41</v>
          </cell>
        </row>
        <row r="2979">
          <cell r="AC2979">
            <v>11473960.52</v>
          </cell>
        </row>
        <row r="2991">
          <cell r="AC2991">
            <v>16911172.22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0">
      <selection activeCell="C74" sqref="C74"/>
    </sheetView>
  </sheetViews>
  <sheetFormatPr defaultColWidth="11.421875" defaultRowHeight="12.75"/>
  <cols>
    <col min="1" max="1" width="50.140625" style="0" bestFit="1" customWidth="1"/>
  </cols>
  <sheetData>
    <row r="1" spans="1:10" ht="13.5" thickBot="1">
      <c r="A1" s="1"/>
      <c r="B1" s="2"/>
      <c r="C1" s="3"/>
      <c r="D1" s="3"/>
      <c r="E1" s="2"/>
      <c r="F1" s="2"/>
      <c r="G1" s="77" t="s">
        <v>0</v>
      </c>
      <c r="H1" s="77"/>
      <c r="I1" s="77"/>
      <c r="J1" s="77"/>
    </row>
    <row r="2" spans="1:10" ht="14.25" thickBot="1" thickTop="1">
      <c r="A2" s="4"/>
      <c r="B2" s="5"/>
      <c r="C2" s="5"/>
      <c r="D2" s="5"/>
      <c r="E2" s="5"/>
      <c r="F2" s="5"/>
      <c r="G2" s="5"/>
      <c r="H2" s="6"/>
      <c r="I2" s="6"/>
      <c r="J2" s="6"/>
    </row>
    <row r="3" spans="1:10" ht="14.25" thickBot="1" thickTop="1">
      <c r="A3" s="70" t="s">
        <v>1</v>
      </c>
      <c r="B3" s="72" t="s">
        <v>2</v>
      </c>
      <c r="C3" s="73"/>
      <c r="D3" s="73"/>
      <c r="E3" s="73"/>
      <c r="F3" s="73"/>
      <c r="G3" s="73"/>
      <c r="H3" s="73"/>
      <c r="I3" s="73"/>
      <c r="J3" s="74"/>
    </row>
    <row r="4" spans="1:10" ht="34.5" thickTop="1">
      <c r="A4" s="71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</row>
    <row r="5" spans="1:10" ht="12.75">
      <c r="A5" s="10" t="s">
        <v>12</v>
      </c>
      <c r="B5" s="11">
        <f>'[1] I Eco 2016'!J10</f>
        <v>7908430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2">
        <v>0</v>
      </c>
      <c r="J5" s="13">
        <f aca="true" t="shared" si="0" ref="J5:J32">SUM(B5:I5)</f>
        <v>7908430</v>
      </c>
    </row>
    <row r="6" spans="1:10" ht="12.75">
      <c r="A6" s="10" t="s">
        <v>13</v>
      </c>
      <c r="B6" s="14">
        <f>'[1] I Eco 2016'!J27</f>
        <v>10664780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  <c r="J6" s="13">
        <f t="shared" si="0"/>
        <v>10664780</v>
      </c>
    </row>
    <row r="7" spans="1:10" ht="12.75">
      <c r="A7" s="10" t="s">
        <v>14</v>
      </c>
      <c r="B7" s="11">
        <f>'[1] I Eco 2016'!J153</f>
        <v>12661233.26</v>
      </c>
      <c r="C7" s="15">
        <f>399465+25</f>
        <v>399490</v>
      </c>
      <c r="D7" s="11">
        <v>19500</v>
      </c>
      <c r="E7" s="11">
        <v>0</v>
      </c>
      <c r="F7" s="11">
        <v>15500</v>
      </c>
      <c r="G7" s="11">
        <v>7225222.25</v>
      </c>
      <c r="H7" s="11">
        <v>8627039.75</v>
      </c>
      <c r="I7" s="12">
        <v>129200</v>
      </c>
      <c r="J7" s="13">
        <f t="shared" si="0"/>
        <v>29077185.259999998</v>
      </c>
    </row>
    <row r="8" spans="1:10" ht="12.75">
      <c r="A8" s="10" t="s">
        <v>15</v>
      </c>
      <c r="B8" s="11">
        <f>'[1] I Eco 2016'!J302</f>
        <v>170314402.79250005</v>
      </c>
      <c r="C8" s="15">
        <v>655510</v>
      </c>
      <c r="D8" s="11">
        <v>360592</v>
      </c>
      <c r="E8" s="11">
        <v>2618906.73</v>
      </c>
      <c r="F8" s="11">
        <v>2290190.1</v>
      </c>
      <c r="G8" s="11"/>
      <c r="H8" s="11">
        <v>611479.31</v>
      </c>
      <c r="I8" s="12">
        <v>14800</v>
      </c>
      <c r="J8" s="13">
        <f t="shared" si="0"/>
        <v>176865880.93250003</v>
      </c>
    </row>
    <row r="9" spans="1:10" ht="12.75">
      <c r="A9" s="16" t="s">
        <v>16</v>
      </c>
      <c r="B9" s="17">
        <v>-300000</v>
      </c>
      <c r="C9" s="17">
        <v>-629910</v>
      </c>
      <c r="D9" s="17">
        <v>-360592</v>
      </c>
      <c r="E9" s="17">
        <v>-2618906.73</v>
      </c>
      <c r="F9" s="17">
        <v>-2282690.1</v>
      </c>
      <c r="G9" s="17">
        <v>0</v>
      </c>
      <c r="H9" s="17">
        <v>0</v>
      </c>
      <c r="I9" s="17">
        <v>-14800</v>
      </c>
      <c r="J9" s="17">
        <f>SUM(B9:I9)</f>
        <v>-6206898.83</v>
      </c>
    </row>
    <row r="10" spans="1:10" ht="12.75">
      <c r="A10" s="10" t="s">
        <v>17</v>
      </c>
      <c r="B10" s="11">
        <f>'[1] I Eco 2016'!J315</f>
        <v>237500</v>
      </c>
      <c r="C10" s="11">
        <v>2000</v>
      </c>
      <c r="D10" s="11">
        <v>100</v>
      </c>
      <c r="E10" s="11">
        <v>0</v>
      </c>
      <c r="F10" s="11">
        <v>1500</v>
      </c>
      <c r="G10" s="11">
        <v>427286.47</v>
      </c>
      <c r="H10" s="11">
        <v>79000</v>
      </c>
      <c r="I10" s="11">
        <v>0</v>
      </c>
      <c r="J10" s="13">
        <f t="shared" si="0"/>
        <v>747386.47</v>
      </c>
    </row>
    <row r="11" spans="1:10" ht="12.75">
      <c r="A11" s="16" t="s">
        <v>16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9">
        <f t="shared" si="0"/>
        <v>0</v>
      </c>
    </row>
    <row r="12" spans="1:10" ht="12.75">
      <c r="A12" s="20" t="s">
        <v>18</v>
      </c>
      <c r="B12" s="21">
        <f aca="true" t="shared" si="1" ref="B12:I12">SUM(B5:B8,B10)</f>
        <v>201786346.05250004</v>
      </c>
      <c r="C12" s="21">
        <f t="shared" si="1"/>
        <v>1057000</v>
      </c>
      <c r="D12" s="21">
        <f t="shared" si="1"/>
        <v>380192</v>
      </c>
      <c r="E12" s="21">
        <f t="shared" si="1"/>
        <v>2618906.73</v>
      </c>
      <c r="F12" s="21">
        <f t="shared" si="1"/>
        <v>2307190.1</v>
      </c>
      <c r="G12" s="21">
        <f t="shared" si="1"/>
        <v>7652508.72</v>
      </c>
      <c r="H12" s="21">
        <f t="shared" si="1"/>
        <v>9317519.06</v>
      </c>
      <c r="I12" s="21">
        <f t="shared" si="1"/>
        <v>144000</v>
      </c>
      <c r="J12" s="22">
        <f t="shared" si="0"/>
        <v>225263662.66250002</v>
      </c>
    </row>
    <row r="13" spans="1:10" ht="12.75">
      <c r="A13" s="23" t="s">
        <v>19</v>
      </c>
      <c r="B13" s="24">
        <f aca="true" t="shared" si="2" ref="B13:I13">B9+B11</f>
        <v>-300000</v>
      </c>
      <c r="C13" s="24">
        <f>C9+C11</f>
        <v>-629910</v>
      </c>
      <c r="D13" s="24">
        <f t="shared" si="2"/>
        <v>-360592</v>
      </c>
      <c r="E13" s="24">
        <f t="shared" si="2"/>
        <v>-2618906.73</v>
      </c>
      <c r="F13" s="24">
        <f t="shared" si="2"/>
        <v>-2282690.1</v>
      </c>
      <c r="G13" s="24">
        <f t="shared" si="2"/>
        <v>0</v>
      </c>
      <c r="H13" s="24">
        <f t="shared" si="2"/>
        <v>0</v>
      </c>
      <c r="I13" s="24">
        <f t="shared" si="2"/>
        <v>-14800</v>
      </c>
      <c r="J13" s="25">
        <f t="shared" si="0"/>
        <v>-6206898.83</v>
      </c>
    </row>
    <row r="14" spans="1:10" ht="13.5" thickBot="1">
      <c r="A14" s="26" t="s">
        <v>20</v>
      </c>
      <c r="B14" s="27">
        <f aca="true" t="shared" si="3" ref="B14:I14">B12+B13</f>
        <v>201486346.05250004</v>
      </c>
      <c r="C14" s="27">
        <f t="shared" si="3"/>
        <v>427090</v>
      </c>
      <c r="D14" s="27">
        <f t="shared" si="3"/>
        <v>19600</v>
      </c>
      <c r="E14" s="27">
        <f t="shared" si="3"/>
        <v>0</v>
      </c>
      <c r="F14" s="27">
        <f t="shared" si="3"/>
        <v>24500</v>
      </c>
      <c r="G14" s="27">
        <f t="shared" si="3"/>
        <v>7652508.72</v>
      </c>
      <c r="H14" s="27">
        <f t="shared" si="3"/>
        <v>9317519.06</v>
      </c>
      <c r="I14" s="27">
        <f t="shared" si="3"/>
        <v>129200</v>
      </c>
      <c r="J14" s="28">
        <f t="shared" si="0"/>
        <v>219056763.83250004</v>
      </c>
    </row>
    <row r="15" spans="1:10" ht="13.5" thickTop="1">
      <c r="A15" s="10" t="s">
        <v>21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  <c r="J15" s="13">
        <f t="shared" si="0"/>
        <v>0</v>
      </c>
    </row>
    <row r="16" spans="1:10" ht="12.75">
      <c r="A16" s="10" t="s">
        <v>22</v>
      </c>
      <c r="B16" s="11">
        <f>'[1] I Eco 2016'!J349</f>
        <v>15218038.465</v>
      </c>
      <c r="C16" s="11">
        <v>40000</v>
      </c>
      <c r="D16" s="11">
        <v>0</v>
      </c>
      <c r="E16" s="11">
        <v>0</v>
      </c>
      <c r="F16" s="11">
        <v>0</v>
      </c>
      <c r="G16" s="11">
        <v>0</v>
      </c>
      <c r="H16" s="11">
        <v>4840</v>
      </c>
      <c r="I16" s="12">
        <v>0</v>
      </c>
      <c r="J16" s="13">
        <f t="shared" si="0"/>
        <v>15262878.465</v>
      </c>
    </row>
    <row r="17" spans="1:10" ht="12.75">
      <c r="A17" s="16" t="s">
        <v>16</v>
      </c>
      <c r="B17" s="17">
        <v>0</v>
      </c>
      <c r="C17" s="17">
        <v>-40000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25">
        <f t="shared" si="0"/>
        <v>-40000</v>
      </c>
    </row>
    <row r="18" spans="1:10" ht="12.75">
      <c r="A18" s="29" t="s">
        <v>23</v>
      </c>
      <c r="B18" s="21">
        <f aca="true" t="shared" si="4" ref="B18:I18">B15+B16</f>
        <v>15218038.465</v>
      </c>
      <c r="C18" s="21">
        <f t="shared" si="4"/>
        <v>40000</v>
      </c>
      <c r="D18" s="21">
        <f t="shared" si="4"/>
        <v>0</v>
      </c>
      <c r="E18" s="21">
        <f t="shared" si="4"/>
        <v>0</v>
      </c>
      <c r="F18" s="21">
        <f t="shared" si="4"/>
        <v>0</v>
      </c>
      <c r="G18" s="21">
        <f t="shared" si="4"/>
        <v>0</v>
      </c>
      <c r="H18" s="21">
        <f t="shared" si="4"/>
        <v>4840</v>
      </c>
      <c r="I18" s="21">
        <f t="shared" si="4"/>
        <v>0</v>
      </c>
      <c r="J18" s="22">
        <f t="shared" si="0"/>
        <v>15262878.465</v>
      </c>
    </row>
    <row r="19" spans="1:10" ht="12.75">
      <c r="A19" s="23" t="s">
        <v>24</v>
      </c>
      <c r="B19" s="24">
        <f aca="true" t="shared" si="5" ref="B19:I19">B17</f>
        <v>0</v>
      </c>
      <c r="C19" s="24">
        <v>-40000</v>
      </c>
      <c r="D19" s="24">
        <f t="shared" si="5"/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5">
        <f t="shared" si="0"/>
        <v>-40000</v>
      </c>
    </row>
    <row r="20" spans="1:10" ht="12.75">
      <c r="A20" s="30" t="s">
        <v>25</v>
      </c>
      <c r="B20" s="31">
        <f aca="true" t="shared" si="6" ref="B20:I20">B18+B19</f>
        <v>15218038.465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4840</v>
      </c>
      <c r="I20" s="31">
        <f t="shared" si="6"/>
        <v>0</v>
      </c>
      <c r="J20" s="32">
        <f t="shared" si="0"/>
        <v>15222878.465</v>
      </c>
    </row>
    <row r="21" spans="1:10" ht="13.5" thickBot="1">
      <c r="A21" s="33" t="s">
        <v>26</v>
      </c>
      <c r="B21" s="34">
        <f aca="true" t="shared" si="7" ref="B21:I22">B12+B18</f>
        <v>217004384.51750004</v>
      </c>
      <c r="C21" s="34">
        <f t="shared" si="7"/>
        <v>1097000</v>
      </c>
      <c r="D21" s="34">
        <f t="shared" si="7"/>
        <v>380192</v>
      </c>
      <c r="E21" s="34">
        <f t="shared" si="7"/>
        <v>2618906.73</v>
      </c>
      <c r="F21" s="34">
        <f t="shared" si="7"/>
        <v>2307190.1</v>
      </c>
      <c r="G21" s="34">
        <f t="shared" si="7"/>
        <v>7652508.72</v>
      </c>
      <c r="H21" s="34">
        <f t="shared" si="7"/>
        <v>9322359.06</v>
      </c>
      <c r="I21" s="34">
        <f t="shared" si="7"/>
        <v>144000</v>
      </c>
      <c r="J21" s="35">
        <f t="shared" si="0"/>
        <v>240526541.12750003</v>
      </c>
    </row>
    <row r="22" spans="1:10" ht="13.5" thickTop="1">
      <c r="A22" s="36" t="s">
        <v>27</v>
      </c>
      <c r="B22" s="37">
        <f t="shared" si="7"/>
        <v>-300000</v>
      </c>
      <c r="C22" s="37">
        <f t="shared" si="7"/>
        <v>-669910</v>
      </c>
      <c r="D22" s="37">
        <f t="shared" si="7"/>
        <v>-360592</v>
      </c>
      <c r="E22" s="37">
        <f t="shared" si="7"/>
        <v>-2618906.73</v>
      </c>
      <c r="F22" s="37">
        <f t="shared" si="7"/>
        <v>-2282690.1</v>
      </c>
      <c r="G22" s="37">
        <f t="shared" si="7"/>
        <v>0</v>
      </c>
      <c r="H22" s="37">
        <f t="shared" si="7"/>
        <v>0</v>
      </c>
      <c r="I22" s="37">
        <f t="shared" si="7"/>
        <v>-14800</v>
      </c>
      <c r="J22" s="38">
        <f t="shared" si="0"/>
        <v>-6246898.83</v>
      </c>
    </row>
    <row r="23" spans="1:10" ht="12.75">
      <c r="A23" s="30" t="s">
        <v>28</v>
      </c>
      <c r="B23" s="31">
        <f aca="true" t="shared" si="8" ref="B23:I23">B21+B22</f>
        <v>216704384.51750004</v>
      </c>
      <c r="C23" s="31">
        <f t="shared" si="8"/>
        <v>427090</v>
      </c>
      <c r="D23" s="31">
        <f t="shared" si="8"/>
        <v>19600</v>
      </c>
      <c r="E23" s="31">
        <f t="shared" si="8"/>
        <v>0</v>
      </c>
      <c r="F23" s="31">
        <f t="shared" si="8"/>
        <v>24500</v>
      </c>
      <c r="G23" s="31">
        <f t="shared" si="8"/>
        <v>7652508.72</v>
      </c>
      <c r="H23" s="31">
        <f t="shared" si="8"/>
        <v>9322359.06</v>
      </c>
      <c r="I23" s="31">
        <f t="shared" si="8"/>
        <v>129200</v>
      </c>
      <c r="J23" s="32">
        <f t="shared" si="0"/>
        <v>234279642.29750004</v>
      </c>
    </row>
    <row r="24" spans="1:10" ht="12.75">
      <c r="A24" s="10" t="s">
        <v>29</v>
      </c>
      <c r="B24" s="11">
        <v>2</v>
      </c>
      <c r="C24" s="11">
        <v>15000</v>
      </c>
      <c r="D24" s="11">
        <v>0</v>
      </c>
      <c r="E24" s="11">
        <v>10500</v>
      </c>
      <c r="F24" s="11">
        <v>0</v>
      </c>
      <c r="G24" s="11">
        <v>6</v>
      </c>
      <c r="H24" s="11">
        <v>0</v>
      </c>
      <c r="I24" s="12">
        <v>0</v>
      </c>
      <c r="J24" s="13">
        <f t="shared" si="0"/>
        <v>25508</v>
      </c>
    </row>
    <row r="25" spans="1:10" ht="12.75">
      <c r="A25" s="10" t="s">
        <v>30</v>
      </c>
      <c r="B25" s="11">
        <f>'[1] I Eco 2016'!J362</f>
        <v>16911172.22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  <c r="J25" s="13">
        <f t="shared" si="0"/>
        <v>16911172.22</v>
      </c>
    </row>
    <row r="26" spans="1:10" ht="12.75">
      <c r="A26" s="16" t="s">
        <v>16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25">
        <f t="shared" si="0"/>
        <v>0</v>
      </c>
    </row>
    <row r="27" spans="1:10" ht="12.75">
      <c r="A27" s="20" t="s">
        <v>31</v>
      </c>
      <c r="B27" s="21">
        <f aca="true" t="shared" si="9" ref="B27:I27">SUM(B24:B25)</f>
        <v>16911174.22</v>
      </c>
      <c r="C27" s="21">
        <f t="shared" si="9"/>
        <v>15000</v>
      </c>
      <c r="D27" s="21">
        <f t="shared" si="9"/>
        <v>0</v>
      </c>
      <c r="E27" s="21">
        <f t="shared" si="9"/>
        <v>10500</v>
      </c>
      <c r="F27" s="21">
        <f t="shared" si="9"/>
        <v>0</v>
      </c>
      <c r="G27" s="21">
        <f t="shared" si="9"/>
        <v>6</v>
      </c>
      <c r="H27" s="21">
        <f t="shared" si="9"/>
        <v>0</v>
      </c>
      <c r="I27" s="21">
        <f t="shared" si="9"/>
        <v>0</v>
      </c>
      <c r="J27" s="22">
        <f t="shared" si="0"/>
        <v>16936680.22</v>
      </c>
    </row>
    <row r="28" spans="1:10" ht="12.75">
      <c r="A28" s="23" t="s">
        <v>32</v>
      </c>
      <c r="B28" s="24">
        <f aca="true" t="shared" si="10" ref="B28:I28">B26</f>
        <v>0</v>
      </c>
      <c r="C28" s="24">
        <f t="shared" si="10"/>
        <v>0</v>
      </c>
      <c r="D28" s="24">
        <f t="shared" si="10"/>
        <v>0</v>
      </c>
      <c r="E28" s="24">
        <f t="shared" si="10"/>
        <v>0</v>
      </c>
      <c r="F28" s="24">
        <f t="shared" si="10"/>
        <v>0</v>
      </c>
      <c r="G28" s="24">
        <f t="shared" si="10"/>
        <v>0</v>
      </c>
      <c r="H28" s="24">
        <f t="shared" si="10"/>
        <v>0</v>
      </c>
      <c r="I28" s="24">
        <f t="shared" si="10"/>
        <v>0</v>
      </c>
      <c r="J28" s="25">
        <f t="shared" si="0"/>
        <v>0</v>
      </c>
    </row>
    <row r="29" spans="1:10" ht="12.75">
      <c r="A29" s="39" t="s">
        <v>33</v>
      </c>
      <c r="B29" s="31">
        <f aca="true" t="shared" si="11" ref="B29:I29">B27+B28</f>
        <v>16911174.22</v>
      </c>
      <c r="C29" s="31">
        <f t="shared" si="11"/>
        <v>15000</v>
      </c>
      <c r="D29" s="31">
        <f t="shared" si="11"/>
        <v>0</v>
      </c>
      <c r="E29" s="31">
        <f t="shared" si="11"/>
        <v>10500</v>
      </c>
      <c r="F29" s="31">
        <f t="shared" si="11"/>
        <v>0</v>
      </c>
      <c r="G29" s="31">
        <f t="shared" si="11"/>
        <v>6</v>
      </c>
      <c r="H29" s="31">
        <f t="shared" si="11"/>
        <v>0</v>
      </c>
      <c r="I29" s="31">
        <f t="shared" si="11"/>
        <v>0</v>
      </c>
      <c r="J29" s="32">
        <f t="shared" si="0"/>
        <v>16936680.22</v>
      </c>
    </row>
    <row r="30" spans="1:10" ht="12.75">
      <c r="A30" s="40" t="s">
        <v>34</v>
      </c>
      <c r="B30" s="41">
        <f>B21+B27</f>
        <v>233915558.73750004</v>
      </c>
      <c r="C30" s="41">
        <f aca="true" t="shared" si="12" ref="B30:I31">C21+C27</f>
        <v>1112000</v>
      </c>
      <c r="D30" s="41">
        <f t="shared" si="12"/>
        <v>380192</v>
      </c>
      <c r="E30" s="41">
        <f t="shared" si="12"/>
        <v>2629406.73</v>
      </c>
      <c r="F30" s="41">
        <f t="shared" si="12"/>
        <v>2307190.1</v>
      </c>
      <c r="G30" s="41">
        <f t="shared" si="12"/>
        <v>7652514.72</v>
      </c>
      <c r="H30" s="41">
        <f t="shared" si="12"/>
        <v>9322359.06</v>
      </c>
      <c r="I30" s="41">
        <f>I21+I27</f>
        <v>144000</v>
      </c>
      <c r="J30" s="42">
        <f t="shared" si="0"/>
        <v>257463221.34750003</v>
      </c>
    </row>
    <row r="31" spans="1:10" ht="12.75">
      <c r="A31" s="43" t="s">
        <v>35</v>
      </c>
      <c r="B31" s="44">
        <f t="shared" si="12"/>
        <v>-300000</v>
      </c>
      <c r="C31" s="44">
        <f t="shared" si="12"/>
        <v>-669910</v>
      </c>
      <c r="D31" s="44">
        <f t="shared" si="12"/>
        <v>-360592</v>
      </c>
      <c r="E31" s="44">
        <f t="shared" si="12"/>
        <v>-2618906.73</v>
      </c>
      <c r="F31" s="44">
        <f t="shared" si="12"/>
        <v>-2282690.1</v>
      </c>
      <c r="G31" s="44">
        <f t="shared" si="12"/>
        <v>0</v>
      </c>
      <c r="H31" s="44">
        <f t="shared" si="12"/>
        <v>0</v>
      </c>
      <c r="I31" s="44">
        <f t="shared" si="12"/>
        <v>-14800</v>
      </c>
      <c r="J31" s="45">
        <f t="shared" si="0"/>
        <v>-6246898.83</v>
      </c>
    </row>
    <row r="32" spans="1:10" ht="13.5" thickBot="1">
      <c r="A32" s="46" t="s">
        <v>36</v>
      </c>
      <c r="B32" s="47">
        <f aca="true" t="shared" si="13" ref="B32:I32">B30+B31</f>
        <v>233615558.73750004</v>
      </c>
      <c r="C32" s="47">
        <f t="shared" si="13"/>
        <v>442090</v>
      </c>
      <c r="D32" s="47">
        <f t="shared" si="13"/>
        <v>19600</v>
      </c>
      <c r="E32" s="47">
        <f t="shared" si="13"/>
        <v>10500</v>
      </c>
      <c r="F32" s="47">
        <f t="shared" si="13"/>
        <v>24500</v>
      </c>
      <c r="G32" s="47">
        <f t="shared" si="13"/>
        <v>7652514.72</v>
      </c>
      <c r="H32" s="47">
        <f t="shared" si="13"/>
        <v>9322359.06</v>
      </c>
      <c r="I32" s="47">
        <f t="shared" si="13"/>
        <v>129200</v>
      </c>
      <c r="J32" s="48">
        <f t="shared" si="0"/>
        <v>251216322.51750004</v>
      </c>
    </row>
    <row r="33" spans="1:10" ht="13.5" thickTop="1">
      <c r="A33" s="49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2.75">
      <c r="A34" s="49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3.5" thickBot="1">
      <c r="A35" s="1"/>
      <c r="B35" s="2"/>
      <c r="C35" s="3"/>
      <c r="D35" s="3"/>
      <c r="E35" s="2"/>
      <c r="F35" s="2"/>
      <c r="G35" s="77" t="s">
        <v>37</v>
      </c>
      <c r="H35" s="77"/>
      <c r="I35" s="77"/>
      <c r="J35" s="77"/>
    </row>
    <row r="36" spans="1:10" ht="14.25" thickBot="1" thickTop="1">
      <c r="A36" s="70" t="s">
        <v>38</v>
      </c>
      <c r="B36" s="72" t="s">
        <v>2</v>
      </c>
      <c r="C36" s="73"/>
      <c r="D36" s="73"/>
      <c r="E36" s="73"/>
      <c r="F36" s="73"/>
      <c r="G36" s="73"/>
      <c r="H36" s="73"/>
      <c r="I36" s="73"/>
      <c r="J36" s="74"/>
    </row>
    <row r="37" spans="1:10" ht="34.5" thickTop="1">
      <c r="A37" s="71"/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8" t="s">
        <v>10</v>
      </c>
      <c r="J37" s="9" t="s">
        <v>11</v>
      </c>
    </row>
    <row r="38" spans="1:10" ht="12.75">
      <c r="A38" s="51" t="s">
        <v>39</v>
      </c>
      <c r="B38" s="11">
        <f>'[1]G Eco 2016'!AC1440</f>
        <v>70593886.558</v>
      </c>
      <c r="C38" s="11">
        <v>789241.44</v>
      </c>
      <c r="D38" s="11">
        <v>283527.38</v>
      </c>
      <c r="E38" s="11">
        <v>2264396.73</v>
      </c>
      <c r="F38" s="11">
        <v>987157.22</v>
      </c>
      <c r="G38" s="11">
        <v>4662933.07</v>
      </c>
      <c r="H38" s="11">
        <v>1207755.25</v>
      </c>
      <c r="I38" s="12">
        <v>99460</v>
      </c>
      <c r="J38" s="13">
        <f aca="true" t="shared" si="14" ref="J38:J65">SUM(B38:I38)</f>
        <v>80888357.648</v>
      </c>
    </row>
    <row r="39" spans="1:10" ht="12.75">
      <c r="A39" s="51" t="s">
        <v>40</v>
      </c>
      <c r="B39" s="11">
        <f>'[1]G Eco 2016'!AC2528</f>
        <v>46086781.480000004</v>
      </c>
      <c r="C39" s="11">
        <v>243558.56</v>
      </c>
      <c r="D39" s="11">
        <v>92764.62</v>
      </c>
      <c r="E39" s="11">
        <v>348010</v>
      </c>
      <c r="F39" s="11">
        <f>928132.88+80000</f>
        <v>1008132.88</v>
      </c>
      <c r="G39" s="11">
        <v>2132002</v>
      </c>
      <c r="H39" s="11">
        <v>5924250.749999996</v>
      </c>
      <c r="I39" s="12">
        <v>28602.36</v>
      </c>
      <c r="J39" s="13">
        <f t="shared" si="14"/>
        <v>55864102.650000006</v>
      </c>
    </row>
    <row r="40" spans="1:10" ht="12.75">
      <c r="A40" s="52" t="s">
        <v>16</v>
      </c>
      <c r="B40" s="53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25">
        <f t="shared" si="14"/>
        <v>0</v>
      </c>
    </row>
    <row r="41" spans="1:10" ht="12.75">
      <c r="A41" s="51" t="s">
        <v>41</v>
      </c>
      <c r="B41" s="11">
        <f>'[1]G Eco 2016'!AC2543</f>
        <v>2777816.31</v>
      </c>
      <c r="C41" s="11">
        <v>1000</v>
      </c>
      <c r="D41" s="11">
        <v>0</v>
      </c>
      <c r="E41" s="11">
        <v>0</v>
      </c>
      <c r="F41" s="11">
        <v>250</v>
      </c>
      <c r="G41" s="14">
        <v>187012</v>
      </c>
      <c r="H41" s="11">
        <v>350000</v>
      </c>
      <c r="I41" s="12">
        <v>0</v>
      </c>
      <c r="J41" s="13">
        <f t="shared" si="14"/>
        <v>3316078.31</v>
      </c>
    </row>
    <row r="42" spans="1:10" ht="12.75">
      <c r="A42" s="51" t="s">
        <v>42</v>
      </c>
      <c r="B42" s="11">
        <f>'[1]G Eco 2016'!AC2753</f>
        <v>50080959.879999995</v>
      </c>
      <c r="C42" s="11">
        <v>2200</v>
      </c>
      <c r="D42" s="11">
        <v>400</v>
      </c>
      <c r="E42" s="11">
        <v>0</v>
      </c>
      <c r="F42" s="11">
        <f>357650-80000</f>
        <v>277650</v>
      </c>
      <c r="G42" s="11">
        <v>300000</v>
      </c>
      <c r="H42" s="11">
        <v>0</v>
      </c>
      <c r="I42" s="12">
        <v>0</v>
      </c>
      <c r="J42" s="13">
        <f t="shared" si="14"/>
        <v>50661209.879999995</v>
      </c>
    </row>
    <row r="43" spans="1:10" ht="12.75">
      <c r="A43" s="51" t="s">
        <v>43</v>
      </c>
      <c r="B43" s="11">
        <f>'[1]G Eco 2016'!AC2758</f>
        <v>4288307.899999999</v>
      </c>
      <c r="C43" s="11">
        <v>0</v>
      </c>
      <c r="D43" s="11">
        <v>0</v>
      </c>
      <c r="E43" s="11">
        <v>0</v>
      </c>
      <c r="F43" s="11">
        <v>0</v>
      </c>
      <c r="G43" s="11">
        <v>95000</v>
      </c>
      <c r="H43" s="11">
        <v>0</v>
      </c>
      <c r="I43" s="12">
        <v>0</v>
      </c>
      <c r="J43" s="13">
        <f t="shared" si="14"/>
        <v>4383307.899999999</v>
      </c>
    </row>
    <row r="44" spans="1:10" ht="12.75">
      <c r="A44" s="52" t="s">
        <v>16</v>
      </c>
      <c r="B44" s="17">
        <f>C13+D22+E22+F22+G22+H22+I22</f>
        <v>-5906898.83</v>
      </c>
      <c r="C44" s="17">
        <v>0</v>
      </c>
      <c r="D44" s="17">
        <v>0</v>
      </c>
      <c r="E44" s="17">
        <v>0</v>
      </c>
      <c r="F44" s="17">
        <v>0</v>
      </c>
      <c r="G44" s="17">
        <v>-300000</v>
      </c>
      <c r="H44" s="17">
        <v>0</v>
      </c>
      <c r="I44" s="18">
        <v>0</v>
      </c>
      <c r="J44" s="19">
        <f t="shared" si="14"/>
        <v>-6206898.83</v>
      </c>
    </row>
    <row r="45" spans="1:10" ht="12.75">
      <c r="A45" s="54" t="s">
        <v>44</v>
      </c>
      <c r="B45" s="21">
        <f>B42+B41+B39+B38+B43</f>
        <v>173827752.128</v>
      </c>
      <c r="C45" s="21">
        <f aca="true" t="shared" si="15" ref="C45:I45">C42+C41+C39+C38+C43</f>
        <v>1036000</v>
      </c>
      <c r="D45" s="21">
        <f t="shared" si="15"/>
        <v>376692</v>
      </c>
      <c r="E45" s="21">
        <f t="shared" si="15"/>
        <v>2612406.73</v>
      </c>
      <c r="F45" s="21">
        <f t="shared" si="15"/>
        <v>2273190.0999999996</v>
      </c>
      <c r="G45" s="21">
        <f t="shared" si="15"/>
        <v>7376947.07</v>
      </c>
      <c r="H45" s="21">
        <f t="shared" si="15"/>
        <v>7482005.999999996</v>
      </c>
      <c r="I45" s="21">
        <f t="shared" si="15"/>
        <v>128062.36</v>
      </c>
      <c r="J45" s="22">
        <f t="shared" si="14"/>
        <v>195113056.38799998</v>
      </c>
    </row>
    <row r="46" spans="1:10" ht="12.75">
      <c r="A46" s="23" t="s">
        <v>45</v>
      </c>
      <c r="B46" s="24">
        <f aca="true" t="shared" si="16" ref="B46:I46">B44+B40</f>
        <v>-5906898.83</v>
      </c>
      <c r="C46" s="24">
        <f t="shared" si="16"/>
        <v>0</v>
      </c>
      <c r="D46" s="24">
        <f t="shared" si="16"/>
        <v>0</v>
      </c>
      <c r="E46" s="24">
        <f t="shared" si="16"/>
        <v>0</v>
      </c>
      <c r="F46" s="24">
        <f t="shared" si="16"/>
        <v>0</v>
      </c>
      <c r="G46" s="24">
        <f t="shared" si="16"/>
        <v>-300000</v>
      </c>
      <c r="H46" s="24">
        <f t="shared" si="16"/>
        <v>0</v>
      </c>
      <c r="I46" s="24">
        <f t="shared" si="16"/>
        <v>0</v>
      </c>
      <c r="J46" s="25">
        <f t="shared" si="14"/>
        <v>-6206898.83</v>
      </c>
    </row>
    <row r="47" spans="1:10" ht="12.75">
      <c r="A47" s="55" t="s">
        <v>46</v>
      </c>
      <c r="B47" s="31">
        <f aca="true" t="shared" si="17" ref="B47:I47">+B45+B46</f>
        <v>167920853.29799998</v>
      </c>
      <c r="C47" s="31">
        <f t="shared" si="17"/>
        <v>1036000</v>
      </c>
      <c r="D47" s="31">
        <f t="shared" si="17"/>
        <v>376692</v>
      </c>
      <c r="E47" s="31">
        <f t="shared" si="17"/>
        <v>2612406.73</v>
      </c>
      <c r="F47" s="31">
        <f t="shared" si="17"/>
        <v>2273190.0999999996</v>
      </c>
      <c r="G47" s="31">
        <f t="shared" si="17"/>
        <v>7076947.07</v>
      </c>
      <c r="H47" s="31">
        <f t="shared" si="17"/>
        <v>7482005.999999996</v>
      </c>
      <c r="I47" s="31">
        <f t="shared" si="17"/>
        <v>128062.36</v>
      </c>
      <c r="J47" s="32">
        <f t="shared" si="14"/>
        <v>188906157.55799997</v>
      </c>
    </row>
    <row r="48" spans="1:10" ht="12.75">
      <c r="A48" s="51" t="s">
        <v>47</v>
      </c>
      <c r="B48" s="11">
        <f>'[1]G Eco 2016'!AC2951</f>
        <v>29113182.41</v>
      </c>
      <c r="C48" s="11">
        <v>61000</v>
      </c>
      <c r="D48" s="11">
        <v>3500</v>
      </c>
      <c r="E48" s="11">
        <v>6500</v>
      </c>
      <c r="F48" s="11">
        <v>9000</v>
      </c>
      <c r="G48" s="11">
        <v>275561.65</v>
      </c>
      <c r="H48" s="11">
        <v>9609.82</v>
      </c>
      <c r="I48" s="12">
        <v>0</v>
      </c>
      <c r="J48" s="13">
        <f t="shared" si="14"/>
        <v>29478353.88</v>
      </c>
    </row>
    <row r="49" spans="1:10" ht="12.75">
      <c r="A49" s="51" t="s">
        <v>48</v>
      </c>
      <c r="B49" s="11">
        <f>'[1]G Eco 2016'!AC2979</f>
        <v>11473960.52</v>
      </c>
      <c r="C49" s="11">
        <v>0</v>
      </c>
      <c r="D49" s="11">
        <v>0</v>
      </c>
      <c r="E49" s="11">
        <v>0</v>
      </c>
      <c r="F49" s="11">
        <v>25000</v>
      </c>
      <c r="G49" s="11">
        <v>0</v>
      </c>
      <c r="H49" s="11">
        <v>0</v>
      </c>
      <c r="I49" s="12">
        <v>0</v>
      </c>
      <c r="J49" s="13">
        <f t="shared" si="14"/>
        <v>11498960.52</v>
      </c>
    </row>
    <row r="50" spans="1:10" ht="12.75">
      <c r="A50" s="52" t="s">
        <v>16</v>
      </c>
      <c r="B50" s="17">
        <v>-40000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19">
        <f t="shared" si="14"/>
        <v>-40000</v>
      </c>
    </row>
    <row r="51" spans="1:10" ht="12.75">
      <c r="A51" s="54" t="s">
        <v>49</v>
      </c>
      <c r="B51" s="21">
        <f aca="true" t="shared" si="18" ref="B51:I51">B48+B49</f>
        <v>40587142.93</v>
      </c>
      <c r="C51" s="21">
        <f t="shared" si="18"/>
        <v>61000</v>
      </c>
      <c r="D51" s="21">
        <f t="shared" si="18"/>
        <v>3500</v>
      </c>
      <c r="E51" s="21">
        <f t="shared" si="18"/>
        <v>6500</v>
      </c>
      <c r="F51" s="21">
        <f t="shared" si="18"/>
        <v>34000</v>
      </c>
      <c r="G51" s="21">
        <f t="shared" si="18"/>
        <v>275561.65</v>
      </c>
      <c r="H51" s="21">
        <f t="shared" si="18"/>
        <v>9609.82</v>
      </c>
      <c r="I51" s="21">
        <f t="shared" si="18"/>
        <v>0</v>
      </c>
      <c r="J51" s="22">
        <f t="shared" si="14"/>
        <v>40977314.4</v>
      </c>
    </row>
    <row r="52" spans="1:10" ht="12.75">
      <c r="A52" s="56" t="s">
        <v>50</v>
      </c>
      <c r="B52" s="24">
        <f aca="true" t="shared" si="19" ref="B52:I52">B50</f>
        <v>-40000</v>
      </c>
      <c r="C52" s="24">
        <f t="shared" si="19"/>
        <v>0</v>
      </c>
      <c r="D52" s="24">
        <f t="shared" si="19"/>
        <v>0</v>
      </c>
      <c r="E52" s="24">
        <f t="shared" si="19"/>
        <v>0</v>
      </c>
      <c r="F52" s="24">
        <f t="shared" si="19"/>
        <v>0</v>
      </c>
      <c r="G52" s="24">
        <f t="shared" si="19"/>
        <v>0</v>
      </c>
      <c r="H52" s="24">
        <f t="shared" si="19"/>
        <v>0</v>
      </c>
      <c r="I52" s="24">
        <f t="shared" si="19"/>
        <v>0</v>
      </c>
      <c r="J52" s="25">
        <f t="shared" si="14"/>
        <v>-40000</v>
      </c>
    </row>
    <row r="53" spans="1:10" ht="12.75">
      <c r="A53" s="55" t="s">
        <v>51</v>
      </c>
      <c r="B53" s="31">
        <f aca="true" t="shared" si="20" ref="B53:I53">B51+B52</f>
        <v>40547142.93</v>
      </c>
      <c r="C53" s="31">
        <f t="shared" si="20"/>
        <v>61000</v>
      </c>
      <c r="D53" s="31">
        <f t="shared" si="20"/>
        <v>3500</v>
      </c>
      <c r="E53" s="31">
        <f t="shared" si="20"/>
        <v>6500</v>
      </c>
      <c r="F53" s="31">
        <f t="shared" si="20"/>
        <v>34000</v>
      </c>
      <c r="G53" s="31">
        <f t="shared" si="20"/>
        <v>275561.65</v>
      </c>
      <c r="H53" s="31">
        <f t="shared" si="20"/>
        <v>9609.82</v>
      </c>
      <c r="I53" s="31">
        <f t="shared" si="20"/>
        <v>0</v>
      </c>
      <c r="J53" s="32">
        <f t="shared" si="14"/>
        <v>40937314.4</v>
      </c>
    </row>
    <row r="54" spans="1:10" ht="12.75">
      <c r="A54" s="54" t="s">
        <v>52</v>
      </c>
      <c r="B54" s="21">
        <f aca="true" t="shared" si="21" ref="B54:I55">B45+B51</f>
        <v>214414895.058</v>
      </c>
      <c r="C54" s="21">
        <f t="shared" si="21"/>
        <v>1097000</v>
      </c>
      <c r="D54" s="21">
        <f t="shared" si="21"/>
        <v>380192</v>
      </c>
      <c r="E54" s="21">
        <f t="shared" si="21"/>
        <v>2618906.73</v>
      </c>
      <c r="F54" s="21">
        <f t="shared" si="21"/>
        <v>2307190.0999999996</v>
      </c>
      <c r="G54" s="21">
        <f t="shared" si="21"/>
        <v>7652508.720000001</v>
      </c>
      <c r="H54" s="21">
        <f t="shared" si="21"/>
        <v>7491615.819999997</v>
      </c>
      <c r="I54" s="21">
        <f t="shared" si="21"/>
        <v>128062.36</v>
      </c>
      <c r="J54" s="22">
        <f t="shared" si="14"/>
        <v>236090370.788</v>
      </c>
    </row>
    <row r="55" spans="1:10" ht="12.75">
      <c r="A55" s="56" t="s">
        <v>53</v>
      </c>
      <c r="B55" s="24">
        <f t="shared" si="21"/>
        <v>-5946898.83</v>
      </c>
      <c r="C55" s="24">
        <f t="shared" si="21"/>
        <v>0</v>
      </c>
      <c r="D55" s="24">
        <f t="shared" si="21"/>
        <v>0</v>
      </c>
      <c r="E55" s="24">
        <f t="shared" si="21"/>
        <v>0</v>
      </c>
      <c r="F55" s="24">
        <f t="shared" si="21"/>
        <v>0</v>
      </c>
      <c r="G55" s="24">
        <f t="shared" si="21"/>
        <v>-300000</v>
      </c>
      <c r="H55" s="24">
        <f t="shared" si="21"/>
        <v>0</v>
      </c>
      <c r="I55" s="24">
        <f t="shared" si="21"/>
        <v>0</v>
      </c>
      <c r="J55" s="25">
        <f t="shared" si="14"/>
        <v>-6246898.83</v>
      </c>
    </row>
    <row r="56" spans="1:10" ht="12.75">
      <c r="A56" s="55" t="s">
        <v>54</v>
      </c>
      <c r="B56" s="31">
        <f aca="true" t="shared" si="22" ref="B56:I56">SUM(B54:B55)</f>
        <v>208467996.228</v>
      </c>
      <c r="C56" s="31">
        <f t="shared" si="22"/>
        <v>1097000</v>
      </c>
      <c r="D56" s="31">
        <f t="shared" si="22"/>
        <v>380192</v>
      </c>
      <c r="E56" s="31">
        <f t="shared" si="22"/>
        <v>2618906.73</v>
      </c>
      <c r="F56" s="31">
        <f t="shared" si="22"/>
        <v>2307190.0999999996</v>
      </c>
      <c r="G56" s="31">
        <f t="shared" si="22"/>
        <v>7352508.720000001</v>
      </c>
      <c r="H56" s="31">
        <f t="shared" si="22"/>
        <v>7491615.819999997</v>
      </c>
      <c r="I56" s="31">
        <f t="shared" si="22"/>
        <v>128062.36</v>
      </c>
      <c r="J56" s="32">
        <f t="shared" si="14"/>
        <v>229843471.95799997</v>
      </c>
    </row>
    <row r="57" spans="1:10" ht="12.75">
      <c r="A57" s="51" t="s">
        <v>29</v>
      </c>
      <c r="B57" s="11">
        <v>2</v>
      </c>
      <c r="C57" s="11">
        <v>15000</v>
      </c>
      <c r="D57" s="11">
        <v>0</v>
      </c>
      <c r="E57" s="11">
        <v>10500</v>
      </c>
      <c r="F57" s="11">
        <v>0</v>
      </c>
      <c r="G57" s="11">
        <v>6</v>
      </c>
      <c r="H57" s="11">
        <v>0</v>
      </c>
      <c r="I57" s="12">
        <v>0</v>
      </c>
      <c r="J57" s="13">
        <f t="shared" si="14"/>
        <v>25508</v>
      </c>
    </row>
    <row r="58" spans="1:10" ht="12.75">
      <c r="A58" s="51" t="s">
        <v>30</v>
      </c>
      <c r="B58" s="11">
        <f>'[1]G Eco 2016'!AC2991</f>
        <v>16911172.22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2">
        <v>0</v>
      </c>
      <c r="J58" s="13">
        <f t="shared" si="14"/>
        <v>16911172.22</v>
      </c>
    </row>
    <row r="59" spans="1:10" ht="12.75">
      <c r="A59" s="52" t="s">
        <v>16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8">
        <v>0</v>
      </c>
      <c r="J59" s="59">
        <f t="shared" si="14"/>
        <v>0</v>
      </c>
    </row>
    <row r="60" spans="1:10" ht="12.75">
      <c r="A60" s="54" t="s">
        <v>55</v>
      </c>
      <c r="B60" s="21">
        <f aca="true" t="shared" si="23" ref="B60:I60">B57+B58</f>
        <v>16911174.22</v>
      </c>
      <c r="C60" s="21">
        <f t="shared" si="23"/>
        <v>15000</v>
      </c>
      <c r="D60" s="21">
        <f t="shared" si="23"/>
        <v>0</v>
      </c>
      <c r="E60" s="21">
        <f t="shared" si="23"/>
        <v>10500</v>
      </c>
      <c r="F60" s="21">
        <f t="shared" si="23"/>
        <v>0</v>
      </c>
      <c r="G60" s="21">
        <f t="shared" si="23"/>
        <v>6</v>
      </c>
      <c r="H60" s="21">
        <f t="shared" si="23"/>
        <v>0</v>
      </c>
      <c r="I60" s="21">
        <f t="shared" si="23"/>
        <v>0</v>
      </c>
      <c r="J60" s="22">
        <f t="shared" si="14"/>
        <v>16936680.22</v>
      </c>
    </row>
    <row r="61" spans="1:10" ht="12.75">
      <c r="A61" s="60" t="s">
        <v>56</v>
      </c>
      <c r="B61" s="61">
        <f aca="true" t="shared" si="24" ref="B61:I61">B59</f>
        <v>0</v>
      </c>
      <c r="C61" s="61">
        <f t="shared" si="24"/>
        <v>0</v>
      </c>
      <c r="D61" s="61">
        <f t="shared" si="24"/>
        <v>0</v>
      </c>
      <c r="E61" s="61">
        <f t="shared" si="24"/>
        <v>0</v>
      </c>
      <c r="F61" s="61">
        <f t="shared" si="24"/>
        <v>0</v>
      </c>
      <c r="G61" s="61">
        <f t="shared" si="24"/>
        <v>0</v>
      </c>
      <c r="H61" s="61">
        <f t="shared" si="24"/>
        <v>0</v>
      </c>
      <c r="I61" s="61">
        <f t="shared" si="24"/>
        <v>0</v>
      </c>
      <c r="J61" s="59">
        <f t="shared" si="14"/>
        <v>0</v>
      </c>
    </row>
    <row r="62" spans="1:10" ht="12.75">
      <c r="A62" s="62" t="s">
        <v>57</v>
      </c>
      <c r="B62" s="31">
        <f aca="true" t="shared" si="25" ref="B62:I62">SUM(B60:B61)</f>
        <v>16911174.22</v>
      </c>
      <c r="C62" s="31">
        <f t="shared" si="25"/>
        <v>15000</v>
      </c>
      <c r="D62" s="31">
        <f t="shared" si="25"/>
        <v>0</v>
      </c>
      <c r="E62" s="31">
        <f t="shared" si="25"/>
        <v>10500</v>
      </c>
      <c r="F62" s="31">
        <f t="shared" si="25"/>
        <v>0</v>
      </c>
      <c r="G62" s="31">
        <f t="shared" si="25"/>
        <v>6</v>
      </c>
      <c r="H62" s="31">
        <f t="shared" si="25"/>
        <v>0</v>
      </c>
      <c r="I62" s="31">
        <f t="shared" si="25"/>
        <v>0</v>
      </c>
      <c r="J62" s="32">
        <f t="shared" si="14"/>
        <v>16936680.22</v>
      </c>
    </row>
    <row r="63" spans="1:10" ht="12.75">
      <c r="A63" s="40" t="s">
        <v>34</v>
      </c>
      <c r="B63" s="41">
        <f aca="true" t="shared" si="26" ref="B63:I64">B45+B51+B60</f>
        <v>231326069.278</v>
      </c>
      <c r="C63" s="41">
        <f t="shared" si="26"/>
        <v>1112000</v>
      </c>
      <c r="D63" s="41">
        <f t="shared" si="26"/>
        <v>380192</v>
      </c>
      <c r="E63" s="41">
        <f t="shared" si="26"/>
        <v>2629406.73</v>
      </c>
      <c r="F63" s="41">
        <f t="shared" si="26"/>
        <v>2307190.0999999996</v>
      </c>
      <c r="G63" s="41">
        <f t="shared" si="26"/>
        <v>7652514.720000001</v>
      </c>
      <c r="H63" s="41">
        <f t="shared" si="26"/>
        <v>7491615.819999997</v>
      </c>
      <c r="I63" s="41">
        <f t="shared" si="26"/>
        <v>128062.36</v>
      </c>
      <c r="J63" s="42">
        <f t="shared" si="14"/>
        <v>253027051.008</v>
      </c>
    </row>
    <row r="64" spans="1:10" ht="12.75">
      <c r="A64" s="43" t="s">
        <v>16</v>
      </c>
      <c r="B64" s="63">
        <f>B46+B52+B61</f>
        <v>-5946898.83</v>
      </c>
      <c r="C64" s="63">
        <f t="shared" si="26"/>
        <v>0</v>
      </c>
      <c r="D64" s="63">
        <f t="shared" si="26"/>
        <v>0</v>
      </c>
      <c r="E64" s="63">
        <f t="shared" si="26"/>
        <v>0</v>
      </c>
      <c r="F64" s="63">
        <f t="shared" si="26"/>
        <v>0</v>
      </c>
      <c r="G64" s="63">
        <f t="shared" si="26"/>
        <v>-300000</v>
      </c>
      <c r="H64" s="63">
        <f t="shared" si="26"/>
        <v>0</v>
      </c>
      <c r="I64" s="63">
        <f t="shared" si="26"/>
        <v>0</v>
      </c>
      <c r="J64" s="64">
        <f t="shared" si="14"/>
        <v>-6246898.83</v>
      </c>
    </row>
    <row r="65" spans="1:10" ht="13.5" thickBot="1">
      <c r="A65" s="46" t="s">
        <v>36</v>
      </c>
      <c r="B65" s="47">
        <f aca="true" t="shared" si="27" ref="B65:I65">B63+B64</f>
        <v>225379170.44799998</v>
      </c>
      <c r="C65" s="47">
        <f t="shared" si="27"/>
        <v>1112000</v>
      </c>
      <c r="D65" s="47">
        <f t="shared" si="27"/>
        <v>380192</v>
      </c>
      <c r="E65" s="47">
        <f t="shared" si="27"/>
        <v>2629406.73</v>
      </c>
      <c r="F65" s="47">
        <f t="shared" si="27"/>
        <v>2307190.0999999996</v>
      </c>
      <c r="G65" s="47">
        <f t="shared" si="27"/>
        <v>7352514.720000001</v>
      </c>
      <c r="H65" s="47">
        <f t="shared" si="27"/>
        <v>7491615.819999997</v>
      </c>
      <c r="I65" s="47">
        <f t="shared" si="27"/>
        <v>128062.36</v>
      </c>
      <c r="J65" s="48">
        <f t="shared" si="14"/>
        <v>246780152.17799997</v>
      </c>
    </row>
    <row r="66" spans="1:10" ht="13.5" hidden="1" thickTop="1">
      <c r="A66" s="65"/>
      <c r="B66" s="66">
        <f aca="true" t="shared" si="28" ref="B66:H66">+B32-B65</f>
        <v>8236388.289500058</v>
      </c>
      <c r="C66" s="66">
        <f t="shared" si="28"/>
        <v>-669910</v>
      </c>
      <c r="D66" s="66">
        <f t="shared" si="28"/>
        <v>-360592</v>
      </c>
      <c r="E66" s="66">
        <f t="shared" si="28"/>
        <v>-2618906.73</v>
      </c>
      <c r="F66" s="66">
        <f t="shared" si="28"/>
        <v>-2282690.0999999996</v>
      </c>
      <c r="G66" s="66">
        <f t="shared" si="28"/>
        <v>299999.99999999907</v>
      </c>
      <c r="H66" s="66">
        <f t="shared" si="28"/>
        <v>1830743.240000004</v>
      </c>
      <c r="I66" s="66"/>
      <c r="J66" s="66"/>
    </row>
    <row r="67" spans="1:10" ht="12.75" hidden="1">
      <c r="A67" s="65" t="s">
        <v>58</v>
      </c>
      <c r="B67" s="66">
        <f aca="true" t="shared" si="29" ref="B67:I67">B30-B63</f>
        <v>2589489.4595000446</v>
      </c>
      <c r="C67" s="66">
        <f t="shared" si="29"/>
        <v>0</v>
      </c>
      <c r="D67" s="66">
        <f t="shared" si="29"/>
        <v>0</v>
      </c>
      <c r="E67" s="66">
        <f t="shared" si="29"/>
        <v>0</v>
      </c>
      <c r="F67" s="66">
        <f t="shared" si="29"/>
        <v>0</v>
      </c>
      <c r="G67" s="66">
        <f t="shared" si="29"/>
        <v>0</v>
      </c>
      <c r="H67" s="66">
        <f t="shared" si="29"/>
        <v>1830743.240000004</v>
      </c>
      <c r="I67" s="66">
        <f t="shared" si="29"/>
        <v>15937.64</v>
      </c>
      <c r="J67" s="66">
        <f>SUM(B67:I67)</f>
        <v>4436170.339500048</v>
      </c>
    </row>
    <row r="68" spans="1:10" ht="12.75" hidden="1">
      <c r="A68" s="65" t="s">
        <v>58</v>
      </c>
      <c r="B68" s="66">
        <f aca="true" t="shared" si="30" ref="B68:J68">B65-B32</f>
        <v>-8236388.289500058</v>
      </c>
      <c r="C68" s="66">
        <f t="shared" si="30"/>
        <v>669910</v>
      </c>
      <c r="D68" s="66">
        <f t="shared" si="30"/>
        <v>360592</v>
      </c>
      <c r="E68" s="66">
        <f t="shared" si="30"/>
        <v>2618906.73</v>
      </c>
      <c r="F68" s="66">
        <f t="shared" si="30"/>
        <v>2282690.0999999996</v>
      </c>
      <c r="G68" s="66">
        <f t="shared" si="30"/>
        <v>-299999.99999999907</v>
      </c>
      <c r="H68" s="66">
        <f t="shared" si="30"/>
        <v>-1830743.240000004</v>
      </c>
      <c r="I68" s="66">
        <f t="shared" si="30"/>
        <v>-1137.6399999999994</v>
      </c>
      <c r="J68" s="66">
        <f t="shared" si="30"/>
        <v>-4436170.33950007</v>
      </c>
    </row>
    <row r="69" spans="1:10" ht="12.75" hidden="1">
      <c r="A69" s="65" t="s">
        <v>59</v>
      </c>
      <c r="B69" s="66">
        <f aca="true" t="shared" si="31" ref="B69:I69">B32-B65</f>
        <v>8236388.289500058</v>
      </c>
      <c r="C69" s="66">
        <f t="shared" si="31"/>
        <v>-669910</v>
      </c>
      <c r="D69" s="66">
        <f t="shared" si="31"/>
        <v>-360592</v>
      </c>
      <c r="E69" s="66">
        <f t="shared" si="31"/>
        <v>-2618906.73</v>
      </c>
      <c r="F69" s="66">
        <f t="shared" si="31"/>
        <v>-2282690.0999999996</v>
      </c>
      <c r="G69" s="66">
        <f t="shared" si="31"/>
        <v>299999.99999999907</v>
      </c>
      <c r="H69" s="66">
        <f t="shared" si="31"/>
        <v>1830743.240000004</v>
      </c>
      <c r="I69" s="66">
        <f t="shared" si="31"/>
        <v>1137.6399999999994</v>
      </c>
      <c r="J69" s="66">
        <f>SUM(B69:I69)</f>
        <v>4436170.33950006</v>
      </c>
    </row>
    <row r="70" spans="1:10" ht="13.5" thickTop="1">
      <c r="A70" s="65"/>
      <c r="B70" s="67"/>
      <c r="C70" s="67"/>
      <c r="D70" s="67"/>
      <c r="E70" s="67"/>
      <c r="F70" s="67"/>
      <c r="G70" s="75" t="s">
        <v>60</v>
      </c>
      <c r="H70" s="76"/>
      <c r="I70" s="68"/>
      <c r="J70" s="69">
        <f>J32-J65</f>
        <v>4436170.33950007</v>
      </c>
    </row>
  </sheetData>
  <mergeCells count="7">
    <mergeCell ref="A36:A37"/>
    <mergeCell ref="B36:J36"/>
    <mergeCell ref="G70:H70"/>
    <mergeCell ref="G1:J1"/>
    <mergeCell ref="A3:A4"/>
    <mergeCell ref="B3:J3"/>
    <mergeCell ref="G35:J3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AE_EVARISTO</dc:creator>
  <cp:keywords/>
  <dc:description/>
  <cp:lastModifiedBy>SI_JUANMI</cp:lastModifiedBy>
  <dcterms:created xsi:type="dcterms:W3CDTF">2016-02-04T10:48:00Z</dcterms:created>
  <dcterms:modified xsi:type="dcterms:W3CDTF">2016-02-04T10:51:42Z</dcterms:modified>
  <cp:category/>
  <cp:version/>
  <cp:contentType/>
  <cp:contentStatus/>
</cp:coreProperties>
</file>