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33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<sst xmlns="http://schemas.openxmlformats.org/spreadsheetml/2006/main" count="81" uniqueCount="59">
  <si>
    <t>PRESUPUESTO GENERAL 2017 CONSOLIDADO (TRLRHL)</t>
  </si>
  <si>
    <t>ESTADO DE INGRESOS</t>
  </si>
  <si>
    <t>PREVISIONES INICIALES</t>
  </si>
  <si>
    <t>DIPUTACION DE GRANADA</t>
  </si>
  <si>
    <t>C.E.M.C.I.</t>
  </si>
  <si>
    <t>P. GARCIA LORCA</t>
  </si>
  <si>
    <t>A.P.E.I.</t>
  </si>
  <si>
    <t>P. TURISMO</t>
  </si>
  <si>
    <t>S.P.T</t>
  </si>
  <si>
    <t>V.I.S.O.G.S.A.</t>
  </si>
  <si>
    <t>GRANADA INNOVA</t>
  </si>
  <si>
    <t>TOTALES CONSOLIDADOS</t>
  </si>
  <si>
    <t>TOTAL CONSOLIDADO</t>
  </si>
  <si>
    <t>Cap. I Impuestos Directos</t>
  </si>
  <si>
    <t>Cap. II Impuestos Indirectos</t>
  </si>
  <si>
    <t>Cap. III Tasas y Otros Ingresos</t>
  </si>
  <si>
    <t>Cap. IV Transferencias Corrientes</t>
  </si>
  <si>
    <t>Ajustes por Movimientos Internos</t>
  </si>
  <si>
    <t>Cap. V Ingresos Patrimoniales</t>
  </si>
  <si>
    <t>TOTAL INGRESOS CORRIENTES</t>
  </si>
  <si>
    <t>Ajustes por Movimientos Internos de operaciones ctes</t>
  </si>
  <si>
    <t>TOTAL INGRESOS CORRIENTES AJUSTADO</t>
  </si>
  <si>
    <t>Cap. VI Enaj. Inversiones Reales</t>
  </si>
  <si>
    <t>Cap. VII Transferencias Capital</t>
  </si>
  <si>
    <t>TOTAL INGRESOS DE CAPITAL</t>
  </si>
  <si>
    <t>Ajustes por Movimientos Internos de operaciones de capital</t>
  </si>
  <si>
    <t>TOTAL INGRESOS DE CAPITAL AJUSTADO</t>
  </si>
  <si>
    <t>TOTAL INGRESOS NO FINANCIEROS</t>
  </si>
  <si>
    <t>Total ajustes por operaciones no financieras</t>
  </si>
  <si>
    <t>TOTAL INGRESOS NO FINANCIEROS AJUSTADO</t>
  </si>
  <si>
    <t>Cap. VIII Activos Financieros</t>
  </si>
  <si>
    <t>Cap. IX Pasivos Financieros</t>
  </si>
  <si>
    <t>TOTAL INGRESOS FINANCIEROS</t>
  </si>
  <si>
    <t>Ajustes por Movimientos Internos de operaciones financieras</t>
  </si>
  <si>
    <t>TOTAL INGRESOS FINANCIEROS AJUSTADO</t>
  </si>
  <si>
    <t>TOTAL PRESUPUESTO CONSOLIDADO</t>
  </si>
  <si>
    <t>Total Ajustes por Movimientos Internos</t>
  </si>
  <si>
    <t>TOTAL PRESUPUESTO CONSOLIDADO AJUSTADO</t>
  </si>
  <si>
    <t>ESTADO DE GASTOS</t>
  </si>
  <si>
    <t>Cap. I Gastos de Personal</t>
  </si>
  <si>
    <t>Cap. II Gastos en b. Ctes. y servicios</t>
  </si>
  <si>
    <t>Cap. III Gastos financieros</t>
  </si>
  <si>
    <t>Cap. IV Transferencias corrientes</t>
  </si>
  <si>
    <t>Cap. V Fondo de Contingencia y otros imprevistos</t>
  </si>
  <si>
    <t>TOTAL GASTOS CORRIENTES</t>
  </si>
  <si>
    <t>Ajustes por Movimientos Internos por operaciones ctes</t>
  </si>
  <si>
    <t>TOTAL GASTOS CORRIENTES AJUSTADOS</t>
  </si>
  <si>
    <t>Cap. VI Inversiones reales</t>
  </si>
  <si>
    <t>Cap. VII Transferencias de Capital</t>
  </si>
  <si>
    <t>TOTAL GASTOS CAPITAL</t>
  </si>
  <si>
    <t>Ajustes por operaciones de capital</t>
  </si>
  <si>
    <t>TOTAL GASTOS CAPITAL AJUSTADO</t>
  </si>
  <si>
    <t>TOTAL GASTOS NO FINANCIEROS</t>
  </si>
  <si>
    <t>Ajustes por operaciones no financieras</t>
  </si>
  <si>
    <t>TOTAL GASTOS NO FINANCIEROS AJUSTADO</t>
  </si>
  <si>
    <t>TOTAL GASTOS FINANCIEROS</t>
  </si>
  <si>
    <t>Ajustes por operaciones Financieras</t>
  </si>
  <si>
    <t>TOTAL GASTOS FINANCIEROS AJUSTADO</t>
  </si>
  <si>
    <t>SUPERAVIT/ DEFICIT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</si>
</sst>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9" applyFont="1" applyFill="1" applyBorder="1" applyAlignment="1">
      <alignment horizontal="left" vertical="center" shrinkToFit="1"/>
      <protection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49" fontId="4" fillId="3" borderId="1" xfId="19" applyNumberFormat="1" applyFont="1" applyFill="1" applyBorder="1" applyAlignment="1">
      <alignment horizontal="center" vertical="center" shrinkToFit="1"/>
      <protection/>
    </xf>
    <xf numFmtId="4" fontId="4" fillId="3" borderId="2" xfId="19" applyNumberFormat="1" applyFont="1" applyFill="1" applyBorder="1" applyAlignment="1">
      <alignment horizontal="center" vertical="center" wrapText="1"/>
      <protection/>
    </xf>
    <xf numFmtId="4" fontId="4" fillId="3" borderId="3" xfId="19" applyNumberFormat="1" applyFont="1" applyFill="1" applyBorder="1" applyAlignment="1">
      <alignment horizontal="center" vertical="center" wrapText="1"/>
      <protection/>
    </xf>
    <xf numFmtId="4" fontId="4" fillId="3" borderId="4" xfId="19" applyNumberFormat="1" applyFont="1" applyFill="1" applyBorder="1" applyAlignment="1">
      <alignment horizontal="center" vertical="center" wrapText="1"/>
      <protection/>
    </xf>
    <xf numFmtId="49" fontId="4" fillId="3" borderId="5" xfId="19" applyNumberFormat="1" applyFont="1" applyFill="1" applyBorder="1" applyAlignment="1">
      <alignment horizontal="center" vertical="center" shrinkToFit="1"/>
      <protection/>
    </xf>
    <xf numFmtId="4" fontId="4" fillId="4" borderId="6" xfId="19" applyNumberFormat="1" applyFont="1" applyFill="1" applyBorder="1" applyAlignment="1">
      <alignment horizontal="center" vertical="center" wrapText="1"/>
      <protection/>
    </xf>
    <xf numFmtId="4" fontId="4" fillId="4" borderId="7" xfId="19" applyNumberFormat="1" applyFont="1" applyFill="1" applyBorder="1" applyAlignment="1">
      <alignment horizontal="center" vertical="center" wrapText="1"/>
      <protection/>
    </xf>
    <xf numFmtId="0" fontId="1" fillId="0" borderId="8" xfId="19" applyFont="1" applyFill="1" applyBorder="1" applyAlignment="1">
      <alignment horizontal="left" vertical="center" shrinkToFit="1"/>
      <protection/>
    </xf>
    <xf numFmtId="4" fontId="1" fillId="0" borderId="9" xfId="19" applyNumberFormat="1" applyFont="1" applyFill="1" applyBorder="1" applyAlignment="1">
      <alignment/>
      <protection/>
    </xf>
    <xf numFmtId="4" fontId="4" fillId="0" borderId="10" xfId="19" applyNumberFormat="1" applyFont="1" applyFill="1" applyBorder="1" applyAlignment="1">
      <alignment/>
      <protection/>
    </xf>
    <xf numFmtId="4" fontId="1" fillId="0" borderId="10" xfId="19" applyNumberFormat="1" applyFont="1" applyFill="1" applyBorder="1" applyAlignment="1">
      <alignment/>
      <protection/>
    </xf>
    <xf numFmtId="0" fontId="5" fillId="0" borderId="8" xfId="19" applyFont="1" applyFill="1" applyBorder="1" applyAlignment="1">
      <alignment horizontal="left" vertical="center" shrinkToFit="1"/>
      <protection/>
    </xf>
    <xf numFmtId="4" fontId="5" fillId="0" borderId="9" xfId="19" applyNumberFormat="1" applyFont="1" applyFill="1" applyBorder="1" applyAlignment="1">
      <alignment/>
      <protection/>
    </xf>
    <xf numFmtId="4" fontId="5" fillId="0" borderId="10" xfId="19" applyNumberFormat="1" applyFont="1" applyFill="1" applyBorder="1" applyAlignment="1">
      <alignment/>
      <protection/>
    </xf>
    <xf numFmtId="0" fontId="4" fillId="5" borderId="8" xfId="19" applyFont="1" applyFill="1" applyBorder="1" applyAlignment="1">
      <alignment horizontal="left" vertical="center" shrinkToFit="1"/>
      <protection/>
    </xf>
    <xf numFmtId="4" fontId="4" fillId="5" borderId="9" xfId="19" applyNumberFormat="1" applyFont="1" applyFill="1" applyBorder="1" applyAlignment="1">
      <alignment/>
      <protection/>
    </xf>
    <xf numFmtId="4" fontId="4" fillId="5" borderId="10" xfId="19" applyNumberFormat="1" applyFont="1" applyFill="1" applyBorder="1" applyAlignment="1">
      <alignment/>
      <protection/>
    </xf>
    <xf numFmtId="0" fontId="6" fillId="0" borderId="8" xfId="19" applyFont="1" applyFill="1" applyBorder="1" applyAlignment="1">
      <alignment horizontal="left" vertical="center" shrinkToFit="1"/>
      <protection/>
    </xf>
    <xf numFmtId="4" fontId="6" fillId="0" borderId="9" xfId="19" applyNumberFormat="1" applyFont="1" applyFill="1" applyBorder="1" applyAlignment="1">
      <alignment/>
      <protection/>
    </xf>
    <xf numFmtId="4" fontId="6" fillId="0" borderId="10" xfId="19" applyNumberFormat="1" applyFont="1" applyFill="1" applyBorder="1" applyAlignment="1">
      <alignment/>
      <protection/>
    </xf>
    <xf numFmtId="0" fontId="4" fillId="3" borderId="11" xfId="19" applyFont="1" applyFill="1" applyBorder="1" applyAlignment="1">
      <alignment horizontal="left" vertical="center" shrinkToFit="1"/>
      <protection/>
    </xf>
    <xf numFmtId="4" fontId="4" fillId="3" borderId="12" xfId="19" applyNumberFormat="1" applyFont="1" applyFill="1" applyBorder="1" applyAlignment="1">
      <alignment/>
      <protection/>
    </xf>
    <xf numFmtId="4" fontId="4" fillId="3" borderId="13" xfId="19" applyNumberFormat="1" applyFont="1" applyFill="1" applyBorder="1" applyAlignment="1">
      <alignment/>
      <protection/>
    </xf>
    <xf numFmtId="4" fontId="4" fillId="3" borderId="9" xfId="19" applyNumberFormat="1" applyFont="1" applyFill="1" applyBorder="1" applyAlignment="1">
      <alignment/>
      <protection/>
    </xf>
    <xf numFmtId="0" fontId="7" fillId="5" borderId="8" xfId="19" applyFont="1" applyFill="1" applyBorder="1" applyAlignment="1">
      <alignment horizontal="left" vertical="center" shrinkToFit="1"/>
      <protection/>
    </xf>
    <xf numFmtId="0" fontId="7" fillId="3" borderId="8" xfId="19" applyFont="1" applyFill="1" applyBorder="1" applyAlignment="1">
      <alignment horizontal="left" vertical="center" shrinkToFit="1"/>
      <protection/>
    </xf>
    <xf numFmtId="4" fontId="4" fillId="3" borderId="10" xfId="19" applyNumberFormat="1" applyFont="1" applyFill="1" applyBorder="1" applyAlignment="1">
      <alignment/>
      <protection/>
    </xf>
    <xf numFmtId="0" fontId="7" fillId="5" borderId="11" xfId="19" applyFont="1" applyFill="1" applyBorder="1" applyAlignment="1">
      <alignment horizontal="left" vertical="center" shrinkToFit="1"/>
      <protection/>
    </xf>
    <xf numFmtId="4" fontId="4" fillId="5" borderId="12" xfId="19" applyNumberFormat="1" applyFont="1" applyFill="1" applyBorder="1" applyAlignment="1">
      <alignment/>
      <protection/>
    </xf>
    <xf numFmtId="4" fontId="4" fillId="5" borderId="13" xfId="19" applyNumberFormat="1" applyFont="1" applyFill="1" applyBorder="1" applyAlignment="1">
      <alignment/>
      <protection/>
    </xf>
    <xf numFmtId="0" fontId="6" fillId="0" borderId="5" xfId="19" applyFont="1" applyFill="1" applyBorder="1" applyAlignment="1">
      <alignment horizontal="left" vertical="center" shrinkToFit="1"/>
      <protection/>
    </xf>
    <xf numFmtId="4" fontId="6" fillId="0" borderId="14" xfId="19" applyNumberFormat="1" applyFont="1" applyFill="1" applyBorder="1" applyAlignment="1">
      <alignment/>
      <protection/>
    </xf>
    <xf numFmtId="4" fontId="6" fillId="0" borderId="15" xfId="19" applyNumberFormat="1" applyFont="1" applyFill="1" applyBorder="1" applyAlignment="1">
      <alignment/>
      <protection/>
    </xf>
    <xf numFmtId="0" fontId="4" fillId="3" borderId="8" xfId="19" applyFont="1" applyFill="1" applyBorder="1" applyAlignment="1">
      <alignment horizontal="left" vertical="center" shrinkToFit="1"/>
      <protection/>
    </xf>
    <xf numFmtId="0" fontId="4" fillId="6" borderId="8" xfId="19" applyFont="1" applyFill="1" applyBorder="1" applyAlignment="1">
      <alignment horizontal="left" vertical="center" shrinkToFit="1"/>
      <protection/>
    </xf>
    <xf numFmtId="4" fontId="4" fillId="6" borderId="9" xfId="19" applyNumberFormat="1" applyFont="1" applyFill="1" applyBorder="1" applyAlignment="1">
      <alignment/>
      <protection/>
    </xf>
    <xf numFmtId="4" fontId="4" fillId="6" borderId="10" xfId="19" applyNumberFormat="1" applyFont="1" applyFill="1" applyBorder="1" applyAlignment="1">
      <alignment/>
      <protection/>
    </xf>
    <xf numFmtId="0" fontId="5" fillId="4" borderId="8" xfId="19" applyFont="1" applyFill="1" applyBorder="1" applyAlignment="1">
      <alignment horizontal="left" vertical="center" shrinkToFit="1"/>
      <protection/>
    </xf>
    <xf numFmtId="4" fontId="8" fillId="4" borderId="9" xfId="19" applyNumberFormat="1" applyFont="1" applyFill="1" applyBorder="1" applyAlignment="1">
      <alignment/>
      <protection/>
    </xf>
    <xf numFmtId="4" fontId="8" fillId="4" borderId="10" xfId="19" applyNumberFormat="1" applyFont="1" applyFill="1" applyBorder="1" applyAlignment="1">
      <alignment/>
      <protection/>
    </xf>
    <xf numFmtId="4" fontId="4" fillId="7" borderId="11" xfId="19" applyNumberFormat="1" applyFont="1" applyFill="1" applyBorder="1" applyAlignment="1">
      <alignment horizontal="left" vertical="center" shrinkToFit="1"/>
      <protection/>
    </xf>
    <xf numFmtId="4" fontId="4" fillId="7" borderId="12" xfId="19" applyNumberFormat="1" applyFont="1" applyFill="1" applyBorder="1" applyAlignment="1">
      <alignment/>
      <protection/>
    </xf>
    <xf numFmtId="4" fontId="4" fillId="7" borderId="13" xfId="19" applyNumberFormat="1" applyFont="1" applyFill="1" applyBorder="1" applyAlignment="1">
      <alignment/>
      <protection/>
    </xf>
    <xf numFmtId="4" fontId="4" fillId="0" borderId="0" xfId="19" applyNumberFormat="1" applyFont="1" applyFill="1" applyBorder="1" applyAlignment="1">
      <alignment horizontal="left" vertical="center" shrinkToFit="1"/>
      <protection/>
    </xf>
    <xf numFmtId="4" fontId="4" fillId="0" borderId="0" xfId="19" applyNumberFormat="1" applyFont="1" applyFill="1" applyBorder="1" applyAlignment="1">
      <alignment/>
      <protection/>
    </xf>
    <xf numFmtId="0" fontId="1" fillId="0" borderId="0" xfId="19" applyFont="1" applyBorder="1" applyAlignment="1" applyProtection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left" vertical="center" shrinkToFit="1"/>
      <protection/>
    </xf>
    <xf numFmtId="49" fontId="5" fillId="0" borderId="8" xfId="19" applyNumberFormat="1" applyFont="1" applyFill="1" applyBorder="1" applyAlignment="1">
      <alignment horizontal="left" vertical="center" shrinkToFit="1"/>
      <protection/>
    </xf>
    <xf numFmtId="4" fontId="5" fillId="0" borderId="0" xfId="19" applyNumberFormat="1" applyFont="1" applyFill="1" applyBorder="1" applyAlignment="1">
      <alignment/>
      <protection/>
    </xf>
    <xf numFmtId="4" fontId="1" fillId="0" borderId="0" xfId="19" applyNumberFormat="1" applyFont="1" applyFill="1" applyBorder="1" applyAlignment="1">
      <alignment/>
      <protection/>
    </xf>
    <xf numFmtId="49" fontId="4" fillId="5" borderId="8" xfId="19" applyNumberFormat="1" applyFont="1" applyFill="1" applyBorder="1" applyAlignment="1">
      <alignment horizontal="left" vertical="center" shrinkToFit="1"/>
      <protection/>
    </xf>
    <xf numFmtId="49" fontId="4" fillId="3" borderId="8" xfId="19" applyNumberFormat="1" applyFont="1" applyFill="1" applyBorder="1" applyAlignment="1">
      <alignment horizontal="left" vertical="center" shrinkToFit="1"/>
      <protection/>
    </xf>
    <xf numFmtId="49" fontId="6" fillId="0" borderId="8" xfId="19" applyNumberFormat="1" applyFont="1" applyFill="1" applyBorder="1" applyAlignment="1">
      <alignment horizontal="left" vertical="center" shrinkToFit="1"/>
      <protection/>
    </xf>
    <xf numFmtId="4" fontId="8" fillId="0" borderId="9" xfId="19" applyNumberFormat="1" applyFont="1" applyFill="1" applyBorder="1" applyAlignment="1">
      <alignment/>
      <protection/>
    </xf>
    <xf numFmtId="4" fontId="8" fillId="0" borderId="10" xfId="19" applyNumberFormat="1" applyFont="1" applyFill="1" applyBorder="1" applyAlignment="1">
      <alignment/>
      <protection/>
    </xf>
    <xf numFmtId="4" fontId="9" fillId="0" borderId="9" xfId="19" applyNumberFormat="1" applyFont="1" applyFill="1" applyBorder="1" applyAlignment="1">
      <alignment/>
      <protection/>
    </xf>
    <xf numFmtId="49" fontId="9" fillId="0" borderId="8" xfId="19" applyNumberFormat="1" applyFont="1" applyFill="1" applyBorder="1" applyAlignment="1">
      <alignment horizontal="left" vertical="center" shrinkToFit="1"/>
      <protection/>
    </xf>
    <xf numFmtId="4" fontId="9" fillId="0" borderId="10" xfId="19" applyNumberFormat="1" applyFont="1" applyFill="1" applyBorder="1" applyAlignment="1">
      <alignment/>
      <protection/>
    </xf>
    <xf numFmtId="49" fontId="7" fillId="3" borderId="8" xfId="19" applyNumberFormat="1" applyFont="1" applyFill="1" applyBorder="1" applyAlignment="1">
      <alignment shrinkToFit="1"/>
      <protection/>
    </xf>
    <xf numFmtId="4" fontId="6" fillId="4" borderId="9" xfId="19" applyNumberFormat="1" applyFont="1" applyFill="1" applyBorder="1" applyAlignment="1">
      <alignment/>
      <protection/>
    </xf>
    <xf numFmtId="4" fontId="6" fillId="4" borderId="10" xfId="19" applyNumberFormat="1" applyFont="1" applyFill="1" applyBorder="1" applyAlignment="1">
      <alignment/>
      <protection/>
    </xf>
    <xf numFmtId="0" fontId="1" fillId="0" borderId="0" xfId="19" applyFont="1" applyBorder="1" applyAlignment="1" applyProtection="1">
      <alignment shrinkToFit="1"/>
      <protection locked="0"/>
    </xf>
    <xf numFmtId="4" fontId="1" fillId="0" borderId="0" xfId="19" applyNumberFormat="1" applyFont="1" applyAlignment="1" applyProtection="1">
      <alignment horizontal="center"/>
      <protection locked="0"/>
    </xf>
    <xf numFmtId="0" fontId="4" fillId="7" borderId="7" xfId="19" applyFont="1" applyFill="1" applyBorder="1" applyAlignment="1" applyProtection="1">
      <alignment horizontal="center"/>
      <protection locked="0"/>
    </xf>
    <xf numFmtId="0" fontId="4" fillId="7" borderId="16" xfId="19" applyFont="1" applyFill="1" applyBorder="1" applyAlignment="1" applyProtection="1">
      <alignment horizontal="center"/>
      <protection locked="0"/>
    </xf>
    <xf numFmtId="0" fontId="4" fillId="7" borderId="17" xfId="20" applyFont="1" applyFill="1" applyBorder="1" applyAlignment="1">
      <alignment horizontal="center"/>
      <protection/>
    </xf>
    <xf numFmtId="4" fontId="4" fillId="7" borderId="9" xfId="19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idación Estados Liquidación_2004" xfId="19"/>
    <cellStyle name="Normal_Presupuesto Consolidado 2011 (3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E\AE_EVARISTO\EVARISTO_RECUPERA\DIPUTACION%20GRANADA\ECONOMIA\PTO%202017\ELABORACION\DTACION%20OFICIAL\Proyecto%20Presupuesto%202017%20V%2015.02.2017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 Eco 2017"/>
      <sheetName val="G Eco"/>
      <sheetName val="G Prog"/>
      <sheetName val="G CG"/>
      <sheetName val="Anexo Inversiones"/>
      <sheetName val="Anexo Deuda"/>
      <sheetName val="ANEXO CONSOLIDADO"/>
      <sheetName val="ENMIENDAS"/>
    </sheetNames>
    <sheetDataSet>
      <sheetData sheetId="0">
        <row r="10">
          <cell r="K10">
            <v>8107034.16</v>
          </cell>
        </row>
        <row r="27">
          <cell r="K27">
            <v>10901620.480000002</v>
          </cell>
        </row>
        <row r="156">
          <cell r="K156">
            <v>13233268.34</v>
          </cell>
        </row>
        <row r="314">
          <cell r="K314">
            <v>179158119.49</v>
          </cell>
        </row>
        <row r="327">
          <cell r="K327">
            <v>157141.72</v>
          </cell>
        </row>
        <row r="361">
          <cell r="K361">
            <v>9930612.02</v>
          </cell>
        </row>
        <row r="368">
          <cell r="K368">
            <v>2</v>
          </cell>
        </row>
        <row r="374">
          <cell r="K374">
            <v>16938210.72</v>
          </cell>
        </row>
      </sheetData>
      <sheetData sheetId="1">
        <row r="1395">
          <cell r="AA1395">
            <v>70927076.21400002</v>
          </cell>
        </row>
        <row r="2546">
          <cell r="AA2546">
            <v>50030641.440000005</v>
          </cell>
        </row>
        <row r="2561">
          <cell r="AA2561">
            <v>2502366.5500000003</v>
          </cell>
        </row>
        <row r="2786">
          <cell r="AA2786">
            <v>54315230.839999996</v>
          </cell>
        </row>
        <row r="2791">
          <cell r="AA2791">
            <v>5446954.6</v>
          </cell>
        </row>
        <row r="3054">
          <cell r="AA3054">
            <v>13285279.08</v>
          </cell>
        </row>
        <row r="3082">
          <cell r="AA3082">
            <v>17472014.07</v>
          </cell>
        </row>
        <row r="3089">
          <cell r="AA3089">
            <v>2</v>
          </cell>
        </row>
        <row r="3094">
          <cell r="AA3094">
            <v>16938210.72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25">
      <selection activeCell="L67" sqref="L67"/>
    </sheetView>
  </sheetViews>
  <sheetFormatPr defaultColWidth="11.421875" defaultRowHeight="12.75"/>
  <sheetData>
    <row r="2" spans="1:10" ht="13.5" customHeight="1" thickBo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4.25" customHeight="1" thickBot="1" thickTop="1">
      <c r="A3" s="3" t="s">
        <v>1</v>
      </c>
      <c r="B3" s="4" t="s">
        <v>2</v>
      </c>
      <c r="C3" s="5"/>
      <c r="D3" s="5"/>
      <c r="E3" s="5"/>
      <c r="F3" s="5"/>
      <c r="G3" s="5"/>
      <c r="H3" s="5"/>
      <c r="I3" s="5"/>
      <c r="J3" s="6"/>
    </row>
    <row r="4" spans="1:10" ht="34.5" thickTop="1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9" t="s">
        <v>11</v>
      </c>
    </row>
    <row r="5" spans="1:10" ht="12.75">
      <c r="A5" s="10" t="s">
        <v>13</v>
      </c>
      <c r="B5" s="11">
        <f>'[1] I Eco 2017'!K10</f>
        <v>8107034.16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2">
        <f>SUM(B5:I5)</f>
        <v>8107034.16</v>
      </c>
    </row>
    <row r="6" spans="1:10" ht="12.75">
      <c r="A6" s="10" t="s">
        <v>14</v>
      </c>
      <c r="B6" s="11">
        <f>'[1] I Eco 2017'!K27</f>
        <v>10901620.480000002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2">
        <f aca="true" t="shared" si="0" ref="J6:J11">SUM(B6:I6)</f>
        <v>10901620.480000002</v>
      </c>
    </row>
    <row r="7" spans="1:10" ht="12.75">
      <c r="A7" s="10" t="s">
        <v>15</v>
      </c>
      <c r="B7" s="11">
        <f>'[1] I Eco 2017'!K156</f>
        <v>13233268.34</v>
      </c>
      <c r="C7" s="11">
        <v>402490</v>
      </c>
      <c r="D7" s="11">
        <v>19500</v>
      </c>
      <c r="E7" s="11">
        <v>0</v>
      </c>
      <c r="F7" s="11">
        <v>11500</v>
      </c>
      <c r="G7" s="11">
        <v>7380527.23</v>
      </c>
      <c r="H7" s="11">
        <v>7435653.7</v>
      </c>
      <c r="I7" s="13">
        <v>0</v>
      </c>
      <c r="J7" s="12">
        <f t="shared" si="0"/>
        <v>28482939.27</v>
      </c>
    </row>
    <row r="8" spans="1:10" ht="12.75">
      <c r="A8" s="10" t="s">
        <v>16</v>
      </c>
      <c r="B8" s="11">
        <f>'[1] I Eco 2017'!K314</f>
        <v>179158119.49</v>
      </c>
      <c r="C8" s="11">
        <v>692510</v>
      </c>
      <c r="D8" s="11">
        <v>430000</v>
      </c>
      <c r="E8" s="11">
        <v>2711273.98</v>
      </c>
      <c r="F8" s="11">
        <v>2299705.621</v>
      </c>
      <c r="G8" s="11">
        <v>0</v>
      </c>
      <c r="H8" s="11">
        <v>611479.73</v>
      </c>
      <c r="I8" s="13">
        <v>0</v>
      </c>
      <c r="J8" s="12">
        <f t="shared" si="0"/>
        <v>185903088.82099998</v>
      </c>
    </row>
    <row r="9" spans="1:10" ht="12.75">
      <c r="A9" s="14" t="s">
        <v>17</v>
      </c>
      <c r="B9" s="15">
        <v>-300000</v>
      </c>
      <c r="C9" s="15">
        <v>-666910</v>
      </c>
      <c r="D9" s="15">
        <v>-430000</v>
      </c>
      <c r="E9" s="15">
        <v>-2711273.98</v>
      </c>
      <c r="F9" s="15">
        <v>-2292205.62</v>
      </c>
      <c r="G9" s="15">
        <v>0</v>
      </c>
      <c r="H9" s="15">
        <v>0</v>
      </c>
      <c r="I9" s="16">
        <v>0</v>
      </c>
      <c r="J9" s="16">
        <f t="shared" si="0"/>
        <v>-6400389.6</v>
      </c>
    </row>
    <row r="10" spans="1:10" ht="12.75">
      <c r="A10" s="10" t="s">
        <v>18</v>
      </c>
      <c r="B10" s="11">
        <f>'[1] I Eco 2017'!K327</f>
        <v>157141.72</v>
      </c>
      <c r="C10" s="11">
        <v>2000</v>
      </c>
      <c r="D10" s="11">
        <v>100</v>
      </c>
      <c r="E10" s="11">
        <v>0</v>
      </c>
      <c r="F10" s="11">
        <v>1500</v>
      </c>
      <c r="G10" s="11">
        <v>427286.47</v>
      </c>
      <c r="H10" s="11">
        <v>70000</v>
      </c>
      <c r="I10" s="11">
        <v>0</v>
      </c>
      <c r="J10" s="12">
        <f t="shared" si="0"/>
        <v>658028.19</v>
      </c>
    </row>
    <row r="11" spans="1:10" ht="12.75">
      <c r="A11" s="14" t="s">
        <v>17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6">
        <v>0</v>
      </c>
      <c r="J11" s="16">
        <f t="shared" si="0"/>
        <v>0</v>
      </c>
    </row>
    <row r="12" spans="1:10" ht="12.75">
      <c r="A12" s="17" t="s">
        <v>19</v>
      </c>
      <c r="B12" s="18">
        <f>B5+B6+B7+B8+B10</f>
        <v>211557184.19</v>
      </c>
      <c r="C12" s="18">
        <f aca="true" t="shared" si="1" ref="C12:J12">C5+C6+C7+C8+C10</f>
        <v>1097000</v>
      </c>
      <c r="D12" s="18">
        <f t="shared" si="1"/>
        <v>449600</v>
      </c>
      <c r="E12" s="18">
        <f t="shared" si="1"/>
        <v>2711273.98</v>
      </c>
      <c r="F12" s="18">
        <f t="shared" si="1"/>
        <v>2312705.621</v>
      </c>
      <c r="G12" s="18">
        <f t="shared" si="1"/>
        <v>7807813.7</v>
      </c>
      <c r="H12" s="18">
        <f t="shared" si="1"/>
        <v>8117133.43</v>
      </c>
      <c r="I12" s="18">
        <f t="shared" si="1"/>
        <v>0</v>
      </c>
      <c r="J12" s="19">
        <f t="shared" si="1"/>
        <v>234052710.92099997</v>
      </c>
    </row>
    <row r="13" spans="1:10" ht="12.75">
      <c r="A13" s="20" t="s">
        <v>20</v>
      </c>
      <c r="B13" s="21">
        <f>B9+B11</f>
        <v>-300000</v>
      </c>
      <c r="C13" s="21">
        <f aca="true" t="shared" si="2" ref="C13:J13">C9+C11</f>
        <v>-666910</v>
      </c>
      <c r="D13" s="21">
        <f t="shared" si="2"/>
        <v>-430000</v>
      </c>
      <c r="E13" s="21">
        <f t="shared" si="2"/>
        <v>-2711273.98</v>
      </c>
      <c r="F13" s="21">
        <f t="shared" si="2"/>
        <v>-2292205.62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2">
        <f t="shared" si="2"/>
        <v>-6400389.6</v>
      </c>
    </row>
    <row r="14" spans="1:10" ht="13.5" thickBot="1">
      <c r="A14" s="23" t="s">
        <v>21</v>
      </c>
      <c r="B14" s="24">
        <f>SUM(B12:B13)</f>
        <v>211257184.19</v>
      </c>
      <c r="C14" s="24">
        <f aca="true" t="shared" si="3" ref="C14:J14">SUM(C12:C13)</f>
        <v>430090</v>
      </c>
      <c r="D14" s="24">
        <f t="shared" si="3"/>
        <v>19600</v>
      </c>
      <c r="E14" s="24">
        <f t="shared" si="3"/>
        <v>0</v>
      </c>
      <c r="F14" s="24">
        <f t="shared" si="3"/>
        <v>20500.0009999997</v>
      </c>
      <c r="G14" s="24">
        <f t="shared" si="3"/>
        <v>7807813.7</v>
      </c>
      <c r="H14" s="24">
        <f t="shared" si="3"/>
        <v>8117133.43</v>
      </c>
      <c r="I14" s="24">
        <f t="shared" si="3"/>
        <v>0</v>
      </c>
      <c r="J14" s="25">
        <f t="shared" si="3"/>
        <v>227652321.32099998</v>
      </c>
    </row>
    <row r="15" spans="1:10" ht="13.5" thickTop="1">
      <c r="A15" s="10" t="s">
        <v>22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3">
        <f>SUM(B15:I15)</f>
        <v>0</v>
      </c>
    </row>
    <row r="16" spans="1:10" ht="12.75">
      <c r="A16" s="10" t="s">
        <v>23</v>
      </c>
      <c r="B16" s="11">
        <f>'[1] I Eco 2017'!K361</f>
        <v>9930612.02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3">
        <f>SUM(B16:I16)</f>
        <v>9930612.02</v>
      </c>
    </row>
    <row r="17" spans="1:10" ht="12.75">
      <c r="A17" s="14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  <c r="J17" s="16">
        <f>SUM(B17:I17)</f>
        <v>0</v>
      </c>
    </row>
    <row r="18" spans="1:10" ht="12.75">
      <c r="A18" s="27" t="s">
        <v>24</v>
      </c>
      <c r="B18" s="18">
        <f>B15+B16</f>
        <v>9930612.02</v>
      </c>
      <c r="C18" s="18">
        <f aca="true" t="shared" si="4" ref="C18:J18">C15+C16</f>
        <v>0</v>
      </c>
      <c r="D18" s="18">
        <f t="shared" si="4"/>
        <v>0</v>
      </c>
      <c r="E18" s="18">
        <f t="shared" si="4"/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9">
        <f t="shared" si="4"/>
        <v>9930612.02</v>
      </c>
    </row>
    <row r="19" spans="1:10" ht="12.75">
      <c r="A19" s="20" t="s">
        <v>25</v>
      </c>
      <c r="B19" s="21">
        <f>B17</f>
        <v>0</v>
      </c>
      <c r="C19" s="21">
        <f aca="true" t="shared" si="5" ref="C19:I19">C17</f>
        <v>0</v>
      </c>
      <c r="D19" s="21">
        <f t="shared" si="5"/>
        <v>0</v>
      </c>
      <c r="E19" s="21">
        <f t="shared" si="5"/>
        <v>0</v>
      </c>
      <c r="F19" s="21">
        <f t="shared" si="5"/>
        <v>0</v>
      </c>
      <c r="G19" s="21">
        <f t="shared" si="5"/>
        <v>0</v>
      </c>
      <c r="H19" s="21">
        <f t="shared" si="5"/>
        <v>0</v>
      </c>
      <c r="I19" s="21">
        <f t="shared" si="5"/>
        <v>0</v>
      </c>
      <c r="J19" s="22">
        <f>SUM(B19:I19)</f>
        <v>0</v>
      </c>
    </row>
    <row r="20" spans="1:10" ht="12.75">
      <c r="A20" s="28" t="s">
        <v>26</v>
      </c>
      <c r="B20" s="26">
        <f>SUM(B18:B19)</f>
        <v>9930612.02</v>
      </c>
      <c r="C20" s="26">
        <f aca="true" t="shared" si="6" ref="C20:J20">SUM(C18:C19)</f>
        <v>0</v>
      </c>
      <c r="D20" s="26">
        <f t="shared" si="6"/>
        <v>0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0</v>
      </c>
      <c r="I20" s="26">
        <f t="shared" si="6"/>
        <v>0</v>
      </c>
      <c r="J20" s="29">
        <f t="shared" si="6"/>
        <v>9930612.02</v>
      </c>
    </row>
    <row r="21" spans="1:10" ht="13.5" thickBot="1">
      <c r="A21" s="30" t="s">
        <v>27</v>
      </c>
      <c r="B21" s="31">
        <f>B12+B18</f>
        <v>221487796.21</v>
      </c>
      <c r="C21" s="31">
        <f aca="true" t="shared" si="7" ref="C21:J22">C12+C18</f>
        <v>1097000</v>
      </c>
      <c r="D21" s="31">
        <f t="shared" si="7"/>
        <v>449600</v>
      </c>
      <c r="E21" s="31">
        <f t="shared" si="7"/>
        <v>2711273.98</v>
      </c>
      <c r="F21" s="31">
        <f t="shared" si="7"/>
        <v>2312705.621</v>
      </c>
      <c r="G21" s="31">
        <f t="shared" si="7"/>
        <v>7807813.7</v>
      </c>
      <c r="H21" s="31">
        <f t="shared" si="7"/>
        <v>8117133.43</v>
      </c>
      <c r="I21" s="31">
        <f t="shared" si="7"/>
        <v>0</v>
      </c>
      <c r="J21" s="32">
        <f t="shared" si="7"/>
        <v>243983322.94099998</v>
      </c>
    </row>
    <row r="22" spans="1:10" ht="13.5" thickTop="1">
      <c r="A22" s="33" t="s">
        <v>28</v>
      </c>
      <c r="B22" s="34">
        <f>B13+B19</f>
        <v>-300000</v>
      </c>
      <c r="C22" s="34">
        <f t="shared" si="7"/>
        <v>-666910</v>
      </c>
      <c r="D22" s="34">
        <f t="shared" si="7"/>
        <v>-430000</v>
      </c>
      <c r="E22" s="34">
        <f t="shared" si="7"/>
        <v>-2711273.98</v>
      </c>
      <c r="F22" s="34">
        <f t="shared" si="7"/>
        <v>-2292205.62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5">
        <f t="shared" si="7"/>
        <v>-6400389.6</v>
      </c>
    </row>
    <row r="23" spans="1:10" ht="12.75">
      <c r="A23" s="28" t="s">
        <v>29</v>
      </c>
      <c r="B23" s="26">
        <f>SUM(B21:B22)</f>
        <v>221187796.21</v>
      </c>
      <c r="C23" s="26">
        <f aca="true" t="shared" si="8" ref="C23:J23">SUM(C21:C22)</f>
        <v>430090</v>
      </c>
      <c r="D23" s="26">
        <f t="shared" si="8"/>
        <v>19600</v>
      </c>
      <c r="E23" s="26">
        <f t="shared" si="8"/>
        <v>0</v>
      </c>
      <c r="F23" s="26">
        <f t="shared" si="8"/>
        <v>20500.0009999997</v>
      </c>
      <c r="G23" s="26">
        <f t="shared" si="8"/>
        <v>7807813.7</v>
      </c>
      <c r="H23" s="26">
        <f t="shared" si="8"/>
        <v>8117133.43</v>
      </c>
      <c r="I23" s="26">
        <f t="shared" si="8"/>
        <v>0</v>
      </c>
      <c r="J23" s="29">
        <f t="shared" si="8"/>
        <v>237582933.341</v>
      </c>
    </row>
    <row r="24" spans="1:10" ht="12.75">
      <c r="A24" s="10" t="s">
        <v>30</v>
      </c>
      <c r="B24" s="11">
        <f>'[1] I Eco 2017'!K368</f>
        <v>2</v>
      </c>
      <c r="C24" s="11">
        <v>15000</v>
      </c>
      <c r="D24" s="11">
        <v>0</v>
      </c>
      <c r="E24" s="11">
        <v>10500</v>
      </c>
      <c r="F24" s="11">
        <v>12000</v>
      </c>
      <c r="G24" s="11">
        <v>6</v>
      </c>
      <c r="H24" s="11">
        <v>0</v>
      </c>
      <c r="I24" s="13">
        <v>0</v>
      </c>
      <c r="J24" s="12">
        <f>SUM(B24:I24)</f>
        <v>37508</v>
      </c>
    </row>
    <row r="25" spans="1:10" ht="12.75">
      <c r="A25" s="10" t="s">
        <v>31</v>
      </c>
      <c r="B25" s="11">
        <f>'[1] I Eco 2017'!K374</f>
        <v>16938210.72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3">
        <v>0</v>
      </c>
      <c r="J25" s="12">
        <f>SUM(B25:I25)</f>
        <v>16938210.72</v>
      </c>
    </row>
    <row r="26" spans="1:10" ht="12.7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6">
        <v>0</v>
      </c>
      <c r="J26" s="16">
        <f>SUM(B26:I26)</f>
        <v>0</v>
      </c>
    </row>
    <row r="27" spans="1:10" ht="12.75">
      <c r="A27" s="17" t="s">
        <v>32</v>
      </c>
      <c r="B27" s="18">
        <f>B24+B25</f>
        <v>16938212.72</v>
      </c>
      <c r="C27" s="18">
        <f aca="true" t="shared" si="9" ref="C27:J27">C24+C25</f>
        <v>15000</v>
      </c>
      <c r="D27" s="18">
        <f t="shared" si="9"/>
        <v>0</v>
      </c>
      <c r="E27" s="18">
        <f t="shared" si="9"/>
        <v>10500</v>
      </c>
      <c r="F27" s="18">
        <f t="shared" si="9"/>
        <v>12000</v>
      </c>
      <c r="G27" s="18">
        <f t="shared" si="9"/>
        <v>6</v>
      </c>
      <c r="H27" s="18">
        <f t="shared" si="9"/>
        <v>0</v>
      </c>
      <c r="I27" s="18">
        <f t="shared" si="9"/>
        <v>0</v>
      </c>
      <c r="J27" s="19">
        <f t="shared" si="9"/>
        <v>16975718.72</v>
      </c>
    </row>
    <row r="28" spans="1:10" ht="12.75">
      <c r="A28" s="20" t="s">
        <v>33</v>
      </c>
      <c r="B28" s="21">
        <f>B26</f>
        <v>0</v>
      </c>
      <c r="C28" s="21">
        <f aca="true" t="shared" si="10" ref="C28:I28">C26</f>
        <v>0</v>
      </c>
      <c r="D28" s="21">
        <f t="shared" si="10"/>
        <v>0</v>
      </c>
      <c r="E28" s="21">
        <f t="shared" si="10"/>
        <v>0</v>
      </c>
      <c r="F28" s="21">
        <f t="shared" si="10"/>
        <v>0</v>
      </c>
      <c r="G28" s="21">
        <f t="shared" si="10"/>
        <v>0</v>
      </c>
      <c r="H28" s="21">
        <f t="shared" si="10"/>
        <v>0</v>
      </c>
      <c r="I28" s="21">
        <f t="shared" si="10"/>
        <v>0</v>
      </c>
      <c r="J28" s="22">
        <f>SUM(B28:I28)</f>
        <v>0</v>
      </c>
    </row>
    <row r="29" spans="1:10" ht="12.75">
      <c r="A29" s="36" t="s">
        <v>34</v>
      </c>
      <c r="B29" s="26">
        <f>SUM(B27:B28)</f>
        <v>16938212.72</v>
      </c>
      <c r="C29" s="26">
        <f aca="true" t="shared" si="11" ref="C29:J29">SUM(C27:C28)</f>
        <v>15000</v>
      </c>
      <c r="D29" s="26">
        <f t="shared" si="11"/>
        <v>0</v>
      </c>
      <c r="E29" s="26">
        <f t="shared" si="11"/>
        <v>10500</v>
      </c>
      <c r="F29" s="26">
        <f t="shared" si="11"/>
        <v>12000</v>
      </c>
      <c r="G29" s="26">
        <f t="shared" si="11"/>
        <v>6</v>
      </c>
      <c r="H29" s="26">
        <f t="shared" si="11"/>
        <v>0</v>
      </c>
      <c r="I29" s="26">
        <f t="shared" si="11"/>
        <v>0</v>
      </c>
      <c r="J29" s="29">
        <f t="shared" si="11"/>
        <v>16975718.72</v>
      </c>
    </row>
    <row r="30" spans="1:10" ht="12.75">
      <c r="A30" s="37" t="s">
        <v>35</v>
      </c>
      <c r="B30" s="38">
        <f>B21+B27</f>
        <v>238426008.93</v>
      </c>
      <c r="C30" s="38">
        <f aca="true" t="shared" si="12" ref="C30:J31">C21+C27</f>
        <v>1112000</v>
      </c>
      <c r="D30" s="38">
        <f t="shared" si="12"/>
        <v>449600</v>
      </c>
      <c r="E30" s="38">
        <f t="shared" si="12"/>
        <v>2721773.98</v>
      </c>
      <c r="F30" s="38">
        <f t="shared" si="12"/>
        <v>2324705.621</v>
      </c>
      <c r="G30" s="38">
        <f t="shared" si="12"/>
        <v>7807819.7</v>
      </c>
      <c r="H30" s="38">
        <f t="shared" si="12"/>
        <v>8117133.43</v>
      </c>
      <c r="I30" s="38">
        <f t="shared" si="12"/>
        <v>0</v>
      </c>
      <c r="J30" s="39">
        <f t="shared" si="12"/>
        <v>260959041.66099998</v>
      </c>
    </row>
    <row r="31" spans="1:10" ht="12.75">
      <c r="A31" s="40" t="s">
        <v>36</v>
      </c>
      <c r="B31" s="41">
        <f>B22+B28</f>
        <v>-300000</v>
      </c>
      <c r="C31" s="41">
        <f t="shared" si="12"/>
        <v>-666910</v>
      </c>
      <c r="D31" s="41">
        <f t="shared" si="12"/>
        <v>-430000</v>
      </c>
      <c r="E31" s="41">
        <f t="shared" si="12"/>
        <v>-2711273.98</v>
      </c>
      <c r="F31" s="41">
        <f t="shared" si="12"/>
        <v>-2292205.62</v>
      </c>
      <c r="G31" s="41">
        <f t="shared" si="12"/>
        <v>0</v>
      </c>
      <c r="H31" s="41">
        <f t="shared" si="12"/>
        <v>0</v>
      </c>
      <c r="I31" s="41">
        <f t="shared" si="12"/>
        <v>0</v>
      </c>
      <c r="J31" s="42">
        <f t="shared" si="12"/>
        <v>-6400389.6</v>
      </c>
    </row>
    <row r="32" spans="1:10" ht="13.5" thickBot="1">
      <c r="A32" s="43" t="s">
        <v>37</v>
      </c>
      <c r="B32" s="44">
        <f>SUM(B30:B31)</f>
        <v>238126008.93</v>
      </c>
      <c r="C32" s="44">
        <f aca="true" t="shared" si="13" ref="C32:J32">SUM(C30:C31)</f>
        <v>445090</v>
      </c>
      <c r="D32" s="44">
        <f t="shared" si="13"/>
        <v>19600</v>
      </c>
      <c r="E32" s="44">
        <f t="shared" si="13"/>
        <v>10500</v>
      </c>
      <c r="F32" s="44">
        <f t="shared" si="13"/>
        <v>32500.0009999997</v>
      </c>
      <c r="G32" s="44">
        <f t="shared" si="13"/>
        <v>7807819.7</v>
      </c>
      <c r="H32" s="44">
        <f t="shared" si="13"/>
        <v>8117133.43</v>
      </c>
      <c r="I32" s="44">
        <f t="shared" si="13"/>
        <v>0</v>
      </c>
      <c r="J32" s="45">
        <f t="shared" si="13"/>
        <v>254558652.061</v>
      </c>
    </row>
    <row r="33" spans="1:10" ht="13.5" thickTop="1">
      <c r="A33" s="46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2.75">
      <c r="A34" s="46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3.5" customHeight="1" thickBot="1">
      <c r="A35" s="48"/>
      <c r="B35" s="2" t="s">
        <v>0</v>
      </c>
      <c r="C35" s="2"/>
      <c r="D35" s="2"/>
      <c r="E35" s="2"/>
      <c r="F35" s="2"/>
      <c r="G35" s="2"/>
      <c r="H35" s="2"/>
      <c r="I35" s="2"/>
      <c r="J35" s="2"/>
    </row>
    <row r="36" spans="1:10" ht="14.25" customHeight="1" thickBot="1" thickTop="1">
      <c r="A36" s="3" t="s">
        <v>38</v>
      </c>
      <c r="B36" s="4" t="s">
        <v>2</v>
      </c>
      <c r="C36" s="5"/>
      <c r="D36" s="5"/>
      <c r="E36" s="5"/>
      <c r="F36" s="5"/>
      <c r="G36" s="5"/>
      <c r="H36" s="5"/>
      <c r="I36" s="5"/>
      <c r="J36" s="6"/>
    </row>
    <row r="37" spans="1:10" ht="34.5" thickTop="1">
      <c r="A37" s="7"/>
      <c r="B37" s="8" t="s">
        <v>3</v>
      </c>
      <c r="C37" s="8" t="s">
        <v>4</v>
      </c>
      <c r="D37" s="8" t="s">
        <v>5</v>
      </c>
      <c r="E37" s="8" t="s">
        <v>6</v>
      </c>
      <c r="F37" s="8" t="s">
        <v>7</v>
      </c>
      <c r="G37" s="8" t="s">
        <v>8</v>
      </c>
      <c r="H37" s="8" t="s">
        <v>9</v>
      </c>
      <c r="I37" s="9" t="s">
        <v>10</v>
      </c>
      <c r="J37" s="9" t="s">
        <v>12</v>
      </c>
    </row>
    <row r="38" spans="1:10" ht="12.75">
      <c r="A38" s="49" t="s">
        <v>39</v>
      </c>
      <c r="B38" s="11">
        <f>'[1]G Eco'!AA1395</f>
        <v>70927076.21400002</v>
      </c>
      <c r="C38" s="11">
        <v>843628.03</v>
      </c>
      <c r="D38" s="11">
        <v>283527.39</v>
      </c>
      <c r="E38" s="11">
        <v>2333547.48</v>
      </c>
      <c r="F38" s="11">
        <v>986288.9</v>
      </c>
      <c r="G38" s="11">
        <v>4662933.07</v>
      </c>
      <c r="H38" s="11">
        <v>1049403.3</v>
      </c>
      <c r="I38" s="13">
        <v>0</v>
      </c>
      <c r="J38" s="12">
        <f>SUM(B38:I38)</f>
        <v>81086404.38400002</v>
      </c>
    </row>
    <row r="39" spans="1:10" ht="12.75">
      <c r="A39" s="49" t="s">
        <v>40</v>
      </c>
      <c r="B39" s="11">
        <f>'[1]G Eco'!AA2546+98001</f>
        <v>50128642.440000005</v>
      </c>
      <c r="C39" s="11">
        <v>220171.97</v>
      </c>
      <c r="D39" s="11">
        <v>157594.2</v>
      </c>
      <c r="E39" s="11">
        <v>348010</v>
      </c>
      <c r="F39" s="11">
        <v>944250.26</v>
      </c>
      <c r="G39" s="11">
        <v>2132002</v>
      </c>
      <c r="H39" s="11">
        <v>4480695.79</v>
      </c>
      <c r="I39" s="13">
        <v>0</v>
      </c>
      <c r="J39" s="12">
        <f aca="true" t="shared" si="14" ref="J39:J44">SUM(B39:I39)</f>
        <v>58411366.660000004</v>
      </c>
    </row>
    <row r="40" spans="1:10" ht="12.75">
      <c r="A40" s="50" t="s">
        <v>17</v>
      </c>
      <c r="B40" s="51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6">
        <v>0</v>
      </c>
      <c r="J40" s="16">
        <f t="shared" si="14"/>
        <v>0</v>
      </c>
    </row>
    <row r="41" spans="1:10" ht="12.75">
      <c r="A41" s="49" t="s">
        <v>41</v>
      </c>
      <c r="B41" s="11">
        <f>'[1]G Eco'!AA2561</f>
        <v>2502366.5500000003</v>
      </c>
      <c r="C41" s="11">
        <v>1000</v>
      </c>
      <c r="D41" s="11">
        <v>0</v>
      </c>
      <c r="E41" s="11">
        <v>0</v>
      </c>
      <c r="F41" s="11">
        <v>250</v>
      </c>
      <c r="G41" s="52">
        <v>187012</v>
      </c>
      <c r="H41" s="11">
        <v>356521.59</v>
      </c>
      <c r="I41" s="13">
        <v>0</v>
      </c>
      <c r="J41" s="12">
        <f t="shared" si="14"/>
        <v>3047150.14</v>
      </c>
    </row>
    <row r="42" spans="1:10" ht="12.75">
      <c r="A42" s="49" t="s">
        <v>42</v>
      </c>
      <c r="B42" s="11">
        <f>'[1]G Eco'!AA2786+320000</f>
        <v>54635230.839999996</v>
      </c>
      <c r="C42" s="11">
        <v>8200</v>
      </c>
      <c r="D42" s="11">
        <v>2175</v>
      </c>
      <c r="E42" s="11">
        <v>0</v>
      </c>
      <c r="F42" s="11">
        <v>300649.27</v>
      </c>
      <c r="G42" s="11">
        <v>300000</v>
      </c>
      <c r="H42" s="11">
        <v>0</v>
      </c>
      <c r="I42" s="13">
        <v>0</v>
      </c>
      <c r="J42" s="12">
        <f t="shared" si="14"/>
        <v>55246255.11</v>
      </c>
    </row>
    <row r="43" spans="1:10" ht="12.75">
      <c r="A43" s="49" t="s">
        <v>43</v>
      </c>
      <c r="B43" s="11">
        <f>'[1]G Eco'!AA2791-718001</f>
        <v>4728953.6</v>
      </c>
      <c r="C43" s="11">
        <v>6000</v>
      </c>
      <c r="D43" s="11">
        <v>2803.41</v>
      </c>
      <c r="E43" s="11">
        <v>23216.5</v>
      </c>
      <c r="F43" s="11">
        <v>9515.52</v>
      </c>
      <c r="G43" s="11">
        <v>250304.98</v>
      </c>
      <c r="H43" s="11">
        <v>0</v>
      </c>
      <c r="I43" s="13">
        <v>0</v>
      </c>
      <c r="J43" s="12">
        <f t="shared" si="14"/>
        <v>5020794.01</v>
      </c>
    </row>
    <row r="44" spans="1:10" ht="12.75">
      <c r="A44" s="50" t="s">
        <v>17</v>
      </c>
      <c r="B44" s="15">
        <v>-6100389.6</v>
      </c>
      <c r="C44" s="15">
        <v>0</v>
      </c>
      <c r="D44" s="15">
        <v>0</v>
      </c>
      <c r="E44" s="15">
        <v>0</v>
      </c>
      <c r="F44" s="15">
        <v>0</v>
      </c>
      <c r="G44" s="15">
        <v>-300000</v>
      </c>
      <c r="H44" s="15">
        <v>0</v>
      </c>
      <c r="I44" s="16">
        <v>0</v>
      </c>
      <c r="J44" s="16">
        <f t="shared" si="14"/>
        <v>-6400389.6</v>
      </c>
    </row>
    <row r="45" spans="1:10" ht="12.75">
      <c r="A45" s="53" t="s">
        <v>44</v>
      </c>
      <c r="B45" s="18">
        <f>B38+B39+B41+B42+B43</f>
        <v>182922269.644</v>
      </c>
      <c r="C45" s="18">
        <f aca="true" t="shared" si="15" ref="C45:J45">C38+C39+C41+C42+C43</f>
        <v>1079000</v>
      </c>
      <c r="D45" s="18">
        <f t="shared" si="15"/>
        <v>446100</v>
      </c>
      <c r="E45" s="18">
        <f t="shared" si="15"/>
        <v>2704773.98</v>
      </c>
      <c r="F45" s="18">
        <f t="shared" si="15"/>
        <v>2240953.95</v>
      </c>
      <c r="G45" s="18">
        <f t="shared" si="15"/>
        <v>7532252.050000001</v>
      </c>
      <c r="H45" s="18">
        <f t="shared" si="15"/>
        <v>5886620.68</v>
      </c>
      <c r="I45" s="18">
        <f t="shared" si="15"/>
        <v>0</v>
      </c>
      <c r="J45" s="19">
        <f t="shared" si="15"/>
        <v>202811970.30400002</v>
      </c>
    </row>
    <row r="46" spans="1:10" ht="12.75">
      <c r="A46" s="20" t="s">
        <v>45</v>
      </c>
      <c r="B46" s="21">
        <f>B40+B44</f>
        <v>-6100389.6</v>
      </c>
      <c r="C46" s="21">
        <f aca="true" t="shared" si="16" ref="C46:J46">C40+C44</f>
        <v>0</v>
      </c>
      <c r="D46" s="21">
        <f t="shared" si="16"/>
        <v>0</v>
      </c>
      <c r="E46" s="21">
        <f t="shared" si="16"/>
        <v>0</v>
      </c>
      <c r="F46" s="21">
        <f t="shared" si="16"/>
        <v>0</v>
      </c>
      <c r="G46" s="21">
        <f t="shared" si="16"/>
        <v>-300000</v>
      </c>
      <c r="H46" s="21">
        <f t="shared" si="16"/>
        <v>0</v>
      </c>
      <c r="I46" s="21">
        <f t="shared" si="16"/>
        <v>0</v>
      </c>
      <c r="J46" s="22">
        <f t="shared" si="16"/>
        <v>-6400389.6</v>
      </c>
    </row>
    <row r="47" spans="1:10" ht="12.75">
      <c r="A47" s="54" t="s">
        <v>46</v>
      </c>
      <c r="B47" s="26">
        <f>SUM(B45:B46)</f>
        <v>176821880.044</v>
      </c>
      <c r="C47" s="26">
        <f aca="true" t="shared" si="17" ref="C47:J47">SUM(C45:C46)</f>
        <v>1079000</v>
      </c>
      <c r="D47" s="26">
        <f t="shared" si="17"/>
        <v>446100</v>
      </c>
      <c r="E47" s="26">
        <f t="shared" si="17"/>
        <v>2704773.98</v>
      </c>
      <c r="F47" s="26">
        <f t="shared" si="17"/>
        <v>2240953.95</v>
      </c>
      <c r="G47" s="26">
        <f t="shared" si="17"/>
        <v>7232252.050000001</v>
      </c>
      <c r="H47" s="26">
        <f t="shared" si="17"/>
        <v>5886620.68</v>
      </c>
      <c r="I47" s="26">
        <f t="shared" si="17"/>
        <v>0</v>
      </c>
      <c r="J47" s="29">
        <f t="shared" si="17"/>
        <v>196411580.70400003</v>
      </c>
    </row>
    <row r="48" spans="1:10" ht="12.75">
      <c r="A48" s="49" t="s">
        <v>47</v>
      </c>
      <c r="B48" s="11">
        <f>'[1]G Eco'!AA3054</f>
        <v>13285279.08</v>
      </c>
      <c r="C48" s="11">
        <v>18000</v>
      </c>
      <c r="D48" s="11">
        <v>3500</v>
      </c>
      <c r="E48" s="11">
        <v>6500</v>
      </c>
      <c r="F48" s="11">
        <v>7500</v>
      </c>
      <c r="G48" s="11">
        <v>275561.65</v>
      </c>
      <c r="H48" s="11">
        <v>23824.51</v>
      </c>
      <c r="I48" s="13">
        <v>0</v>
      </c>
      <c r="J48" s="12">
        <f>SUM(B48:I48)</f>
        <v>13620165.24</v>
      </c>
    </row>
    <row r="49" spans="1:10" ht="12.75">
      <c r="A49" s="49" t="s">
        <v>48</v>
      </c>
      <c r="B49" s="11">
        <f>'[1]G Eco'!AA3082+300000</f>
        <v>17772014.07</v>
      </c>
      <c r="C49" s="11">
        <v>0</v>
      </c>
      <c r="D49" s="11">
        <v>0</v>
      </c>
      <c r="E49" s="11">
        <v>0</v>
      </c>
      <c r="F49" s="11">
        <v>64251.67</v>
      </c>
      <c r="G49" s="11">
        <v>0</v>
      </c>
      <c r="H49" s="11">
        <v>0</v>
      </c>
      <c r="I49" s="13">
        <v>0</v>
      </c>
      <c r="J49" s="12">
        <f>SUM(B49:I49)</f>
        <v>17836265.740000002</v>
      </c>
    </row>
    <row r="50" spans="1:10" ht="12.75">
      <c r="A50" s="50" t="s">
        <v>17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  <c r="J50" s="16">
        <f>SUM(B50:I50)</f>
        <v>0</v>
      </c>
    </row>
    <row r="51" spans="1:10" ht="12.75">
      <c r="A51" s="53" t="s">
        <v>49</v>
      </c>
      <c r="B51" s="18">
        <f>B48+B49</f>
        <v>31057293.15</v>
      </c>
      <c r="C51" s="18">
        <f aca="true" t="shared" si="18" ref="C51:J51">C48+C49</f>
        <v>18000</v>
      </c>
      <c r="D51" s="18">
        <f t="shared" si="18"/>
        <v>3500</v>
      </c>
      <c r="E51" s="18">
        <f t="shared" si="18"/>
        <v>6500</v>
      </c>
      <c r="F51" s="18">
        <f t="shared" si="18"/>
        <v>71751.67</v>
      </c>
      <c r="G51" s="18">
        <f t="shared" si="18"/>
        <v>275561.65</v>
      </c>
      <c r="H51" s="18">
        <f t="shared" si="18"/>
        <v>23824.51</v>
      </c>
      <c r="I51" s="18">
        <f t="shared" si="18"/>
        <v>0</v>
      </c>
      <c r="J51" s="19">
        <f t="shared" si="18"/>
        <v>31456430.980000004</v>
      </c>
    </row>
    <row r="52" spans="1:10" ht="12.75">
      <c r="A52" s="55" t="s">
        <v>50</v>
      </c>
      <c r="B52" s="21">
        <f>B50</f>
        <v>0</v>
      </c>
      <c r="C52" s="21">
        <f aca="true" t="shared" si="19" ref="C52:I52">C50</f>
        <v>0</v>
      </c>
      <c r="D52" s="21">
        <f t="shared" si="19"/>
        <v>0</v>
      </c>
      <c r="E52" s="21">
        <f t="shared" si="19"/>
        <v>0</v>
      </c>
      <c r="F52" s="21">
        <f t="shared" si="19"/>
        <v>0</v>
      </c>
      <c r="G52" s="21">
        <f t="shared" si="19"/>
        <v>0</v>
      </c>
      <c r="H52" s="21">
        <f t="shared" si="19"/>
        <v>0</v>
      </c>
      <c r="I52" s="21">
        <f t="shared" si="19"/>
        <v>0</v>
      </c>
      <c r="J52" s="22">
        <f>SUM(B52:I52)</f>
        <v>0</v>
      </c>
    </row>
    <row r="53" spans="1:10" ht="12.75">
      <c r="A53" s="54" t="s">
        <v>51</v>
      </c>
      <c r="B53" s="26">
        <f>SUM(B51:B52)</f>
        <v>31057293.15</v>
      </c>
      <c r="C53" s="26">
        <f aca="true" t="shared" si="20" ref="C53:J53">SUM(C51:C52)</f>
        <v>18000</v>
      </c>
      <c r="D53" s="26">
        <f t="shared" si="20"/>
        <v>3500</v>
      </c>
      <c r="E53" s="26">
        <f t="shared" si="20"/>
        <v>6500</v>
      </c>
      <c r="F53" s="26">
        <f t="shared" si="20"/>
        <v>71751.67</v>
      </c>
      <c r="G53" s="26">
        <f t="shared" si="20"/>
        <v>275561.65</v>
      </c>
      <c r="H53" s="26">
        <f t="shared" si="20"/>
        <v>23824.51</v>
      </c>
      <c r="I53" s="26">
        <f t="shared" si="20"/>
        <v>0</v>
      </c>
      <c r="J53" s="29">
        <f t="shared" si="20"/>
        <v>31456430.980000004</v>
      </c>
    </row>
    <row r="54" spans="1:10" ht="12.75">
      <c r="A54" s="53" t="s">
        <v>52</v>
      </c>
      <c r="B54" s="18">
        <f>B45+B51</f>
        <v>213979562.794</v>
      </c>
      <c r="C54" s="18">
        <f aca="true" t="shared" si="21" ref="C54:J55">C45+C51</f>
        <v>1097000</v>
      </c>
      <c r="D54" s="18">
        <f t="shared" si="21"/>
        <v>449600</v>
      </c>
      <c r="E54" s="18">
        <f t="shared" si="21"/>
        <v>2711273.98</v>
      </c>
      <c r="F54" s="18">
        <f t="shared" si="21"/>
        <v>2312705.62</v>
      </c>
      <c r="G54" s="18">
        <f t="shared" si="21"/>
        <v>7807813.700000001</v>
      </c>
      <c r="H54" s="18">
        <f t="shared" si="21"/>
        <v>5910445.1899999995</v>
      </c>
      <c r="I54" s="18">
        <f t="shared" si="21"/>
        <v>0</v>
      </c>
      <c r="J54" s="19">
        <f t="shared" si="21"/>
        <v>234268401.28400004</v>
      </c>
    </row>
    <row r="55" spans="1:10" ht="12.75">
      <c r="A55" s="55" t="s">
        <v>53</v>
      </c>
      <c r="B55" s="21">
        <f>B46+B52</f>
        <v>-6100389.6</v>
      </c>
      <c r="C55" s="21">
        <f t="shared" si="21"/>
        <v>0</v>
      </c>
      <c r="D55" s="21">
        <f t="shared" si="21"/>
        <v>0</v>
      </c>
      <c r="E55" s="21">
        <f t="shared" si="21"/>
        <v>0</v>
      </c>
      <c r="F55" s="21">
        <f t="shared" si="21"/>
        <v>0</v>
      </c>
      <c r="G55" s="21">
        <f t="shared" si="21"/>
        <v>-300000</v>
      </c>
      <c r="H55" s="21">
        <f t="shared" si="21"/>
        <v>0</v>
      </c>
      <c r="I55" s="21">
        <f t="shared" si="21"/>
        <v>0</v>
      </c>
      <c r="J55" s="22">
        <f t="shared" si="21"/>
        <v>-6400389.6</v>
      </c>
    </row>
    <row r="56" spans="1:10" ht="12.75">
      <c r="A56" s="54" t="s">
        <v>54</v>
      </c>
      <c r="B56" s="26">
        <f>SUM(B54:B55)</f>
        <v>207879173.194</v>
      </c>
      <c r="C56" s="26">
        <f aca="true" t="shared" si="22" ref="C56:J56">SUM(C54:C55)</f>
        <v>1097000</v>
      </c>
      <c r="D56" s="26">
        <f t="shared" si="22"/>
        <v>449600</v>
      </c>
      <c r="E56" s="26">
        <f t="shared" si="22"/>
        <v>2711273.98</v>
      </c>
      <c r="F56" s="26">
        <f t="shared" si="22"/>
        <v>2312705.62</v>
      </c>
      <c r="G56" s="26">
        <f t="shared" si="22"/>
        <v>7507813.700000001</v>
      </c>
      <c r="H56" s="26">
        <f t="shared" si="22"/>
        <v>5910445.1899999995</v>
      </c>
      <c r="I56" s="26">
        <f t="shared" si="22"/>
        <v>0</v>
      </c>
      <c r="J56" s="29">
        <f t="shared" si="22"/>
        <v>227868011.68400005</v>
      </c>
    </row>
    <row r="57" spans="1:10" ht="12.75">
      <c r="A57" s="49" t="s">
        <v>30</v>
      </c>
      <c r="B57" s="11">
        <f>'[1]G Eco'!AA3089</f>
        <v>2</v>
      </c>
      <c r="C57" s="11">
        <v>15000</v>
      </c>
      <c r="D57" s="11">
        <v>0</v>
      </c>
      <c r="E57" s="11">
        <v>10500</v>
      </c>
      <c r="F57" s="11">
        <v>12000</v>
      </c>
      <c r="G57" s="11">
        <v>6</v>
      </c>
      <c r="H57" s="11">
        <v>0</v>
      </c>
      <c r="I57" s="13">
        <v>0</v>
      </c>
      <c r="J57" s="12">
        <f>SUM(B57:I57)</f>
        <v>37508</v>
      </c>
    </row>
    <row r="58" spans="1:10" ht="12.75">
      <c r="A58" s="49" t="s">
        <v>31</v>
      </c>
      <c r="B58" s="11">
        <f>'[1]G Eco'!AA3094</f>
        <v>16938210.72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3">
        <v>0</v>
      </c>
      <c r="J58" s="12">
        <f>SUM(B58:I58)</f>
        <v>16938210.72</v>
      </c>
    </row>
    <row r="59" spans="1:10" ht="12.75">
      <c r="A59" s="50" t="s">
        <v>17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7">
        <v>0</v>
      </c>
      <c r="J59" s="57">
        <f>SUM(B59:I59)</f>
        <v>0</v>
      </c>
    </row>
    <row r="60" spans="1:10" ht="12.75">
      <c r="A60" s="53" t="s">
        <v>55</v>
      </c>
      <c r="B60" s="18">
        <f>B57+B58</f>
        <v>16938212.72</v>
      </c>
      <c r="C60" s="18">
        <f aca="true" t="shared" si="23" ref="C60:J60">C57+C58</f>
        <v>15000</v>
      </c>
      <c r="D60" s="18">
        <f t="shared" si="23"/>
        <v>0</v>
      </c>
      <c r="E60" s="18">
        <f t="shared" si="23"/>
        <v>10500</v>
      </c>
      <c r="F60" s="18">
        <f t="shared" si="23"/>
        <v>12000</v>
      </c>
      <c r="G60" s="18">
        <f t="shared" si="23"/>
        <v>6</v>
      </c>
      <c r="H60" s="18">
        <f t="shared" si="23"/>
        <v>0</v>
      </c>
      <c r="I60" s="18">
        <f t="shared" si="23"/>
        <v>0</v>
      </c>
      <c r="J60" s="19">
        <f t="shared" si="23"/>
        <v>16975718.72</v>
      </c>
    </row>
    <row r="61" spans="1:10" ht="12.75">
      <c r="A61" s="59" t="s">
        <v>56</v>
      </c>
      <c r="B61" s="58">
        <f>B59</f>
        <v>0</v>
      </c>
      <c r="C61" s="58">
        <f aca="true" t="shared" si="24" ref="C61:I61">C59</f>
        <v>0</v>
      </c>
      <c r="D61" s="58">
        <f t="shared" si="24"/>
        <v>0</v>
      </c>
      <c r="E61" s="58">
        <f t="shared" si="24"/>
        <v>0</v>
      </c>
      <c r="F61" s="58">
        <f t="shared" si="24"/>
        <v>0</v>
      </c>
      <c r="G61" s="58">
        <f t="shared" si="24"/>
        <v>0</v>
      </c>
      <c r="H61" s="58">
        <f t="shared" si="24"/>
        <v>0</v>
      </c>
      <c r="I61" s="58">
        <f t="shared" si="24"/>
        <v>0</v>
      </c>
      <c r="J61" s="60">
        <f>SUM(B61:I61)</f>
        <v>0</v>
      </c>
    </row>
    <row r="62" spans="1:10" ht="12.75">
      <c r="A62" s="61" t="s">
        <v>57</v>
      </c>
      <c r="B62" s="26">
        <f>SUM(B60:B61)</f>
        <v>16938212.72</v>
      </c>
      <c r="C62" s="26">
        <f aca="true" t="shared" si="25" ref="C62:J62">SUM(C60:C61)</f>
        <v>15000</v>
      </c>
      <c r="D62" s="26">
        <f t="shared" si="25"/>
        <v>0</v>
      </c>
      <c r="E62" s="26">
        <f t="shared" si="25"/>
        <v>10500</v>
      </c>
      <c r="F62" s="26">
        <f t="shared" si="25"/>
        <v>12000</v>
      </c>
      <c r="G62" s="26">
        <f t="shared" si="25"/>
        <v>6</v>
      </c>
      <c r="H62" s="26">
        <f t="shared" si="25"/>
        <v>0</v>
      </c>
      <c r="I62" s="26">
        <f t="shared" si="25"/>
        <v>0</v>
      </c>
      <c r="J62" s="29">
        <f t="shared" si="25"/>
        <v>16975718.72</v>
      </c>
    </row>
    <row r="63" spans="1:10" ht="12.75">
      <c r="A63" s="37" t="s">
        <v>35</v>
      </c>
      <c r="B63" s="38">
        <f>B54+B60</f>
        <v>230917775.514</v>
      </c>
      <c r="C63" s="38">
        <f aca="true" t="shared" si="26" ref="C63:J64">C54+C60</f>
        <v>1112000</v>
      </c>
      <c r="D63" s="38">
        <f t="shared" si="26"/>
        <v>449600</v>
      </c>
      <c r="E63" s="38">
        <f t="shared" si="26"/>
        <v>2721773.98</v>
      </c>
      <c r="F63" s="38">
        <f t="shared" si="26"/>
        <v>2324705.62</v>
      </c>
      <c r="G63" s="38">
        <f t="shared" si="26"/>
        <v>7807819.700000001</v>
      </c>
      <c r="H63" s="38">
        <f t="shared" si="26"/>
        <v>5910445.1899999995</v>
      </c>
      <c r="I63" s="38">
        <f t="shared" si="26"/>
        <v>0</v>
      </c>
      <c r="J63" s="39">
        <f t="shared" si="26"/>
        <v>251244120.00400004</v>
      </c>
    </row>
    <row r="64" spans="1:10" ht="12.75">
      <c r="A64" s="40" t="s">
        <v>17</v>
      </c>
      <c r="B64" s="62">
        <f>B55+B61</f>
        <v>-6100389.6</v>
      </c>
      <c r="C64" s="62">
        <f t="shared" si="26"/>
        <v>0</v>
      </c>
      <c r="D64" s="62">
        <f t="shared" si="26"/>
        <v>0</v>
      </c>
      <c r="E64" s="62">
        <f t="shared" si="26"/>
        <v>0</v>
      </c>
      <c r="F64" s="62">
        <f t="shared" si="26"/>
        <v>0</v>
      </c>
      <c r="G64" s="62">
        <f t="shared" si="26"/>
        <v>-300000</v>
      </c>
      <c r="H64" s="62">
        <f t="shared" si="26"/>
        <v>0</v>
      </c>
      <c r="I64" s="62">
        <f t="shared" si="26"/>
        <v>0</v>
      </c>
      <c r="J64" s="63">
        <f t="shared" si="26"/>
        <v>-6400389.6</v>
      </c>
    </row>
    <row r="65" spans="1:10" ht="13.5" thickBot="1">
      <c r="A65" s="43" t="s">
        <v>37</v>
      </c>
      <c r="B65" s="44">
        <f>SUM(B63:B64)</f>
        <v>224817385.914</v>
      </c>
      <c r="C65" s="44">
        <f aca="true" t="shared" si="27" ref="C65:J65">SUM(C63:C64)</f>
        <v>1112000</v>
      </c>
      <c r="D65" s="44">
        <f t="shared" si="27"/>
        <v>449600</v>
      </c>
      <c r="E65" s="44">
        <f t="shared" si="27"/>
        <v>2721773.98</v>
      </c>
      <c r="F65" s="44">
        <f t="shared" si="27"/>
        <v>2324705.62</v>
      </c>
      <c r="G65" s="44">
        <f t="shared" si="27"/>
        <v>7507819.700000001</v>
      </c>
      <c r="H65" s="44">
        <f t="shared" si="27"/>
        <v>5910445.1899999995</v>
      </c>
      <c r="I65" s="44">
        <f t="shared" si="27"/>
        <v>0</v>
      </c>
      <c r="J65" s="45">
        <f t="shared" si="27"/>
        <v>244843730.40400004</v>
      </c>
    </row>
    <row r="66" spans="1:10" ht="13.5" thickTop="1">
      <c r="A66" s="64"/>
      <c r="B66" s="65"/>
      <c r="C66" s="65"/>
      <c r="D66" s="65"/>
      <c r="E66" s="65"/>
      <c r="F66" s="65"/>
      <c r="G66" s="66" t="s">
        <v>58</v>
      </c>
      <c r="H66" s="67"/>
      <c r="I66" s="68"/>
      <c r="J66" s="69">
        <f>J32-J65</f>
        <v>9714921.656999946</v>
      </c>
    </row>
  </sheetData>
  <mergeCells count="7">
    <mergeCell ref="G66:H66"/>
    <mergeCell ref="B35:J35"/>
    <mergeCell ref="A36:A37"/>
    <mergeCell ref="B36:J36"/>
    <mergeCell ref="B2:J2"/>
    <mergeCell ref="A3:A4"/>
    <mergeCell ref="B3:J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AE_EVARISTO</dc:creator>
  <cp:keywords/>
  <dc:description/>
  <cp:lastModifiedBy>AE_EVARISTO</cp:lastModifiedBy>
  <dcterms:created xsi:type="dcterms:W3CDTF">2017-03-22T13:40:02Z</dcterms:created>
  <dcterms:modified xsi:type="dcterms:W3CDTF">2017-03-22T13:41:00Z</dcterms:modified>
  <cp:category/>
  <cp:version/>
  <cp:contentType/>
  <cp:contentStatus/>
</cp:coreProperties>
</file>