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drawings/drawing4.xml" ContentType="application/vnd.openxmlformats-officedocument.drawing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ive_UGR\BEA\ASITECMA\18-04_PliegoTipo_Puntos_Llimpios\DOC REUNION 31-07-19\"/>
    </mc:Choice>
  </mc:AlternateContent>
  <xr:revisionPtr revIDLastSave="0" documentId="13_ncr:1_{B2B4A46D-02CA-4485-BA99-EE1F35400895}" xr6:coauthVersionLast="43" xr6:coauthVersionMax="43" xr10:uidLastSave="{00000000-0000-0000-0000-000000000000}"/>
  <bookViews>
    <workbookView xWindow="-120" yWindow="-120" windowWidth="29040" windowHeight="15840" activeTab="3" xr2:uid="{00000000-000D-0000-FFFF-FFFF00000000}"/>
  </bookViews>
  <sheets>
    <sheet name="Coste Anual Gest Residuos_DIP" sheetId="1" r:id="rId1"/>
    <sheet name="Coste Anual Gest Residuos_MUN" sheetId="13" r:id="rId2"/>
    <sheet name="Coste Construccion_DIP" sheetId="2" r:id="rId3"/>
    <sheet name="Coste Construccion_MUN" sheetId="9" r:id="rId4"/>
    <sheet name="Coste_Anual_Gestion_DIP" sheetId="10" r:id="rId5"/>
    <sheet name="Coste_Anual_Gestion_MUN" sheetId="12" r:id="rId6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3" i="2" l="1"/>
  <c r="F63" i="2"/>
  <c r="F16" i="10"/>
  <c r="G16" i="10"/>
  <c r="H16" i="10"/>
  <c r="P20" i="13"/>
  <c r="N20" i="13"/>
  <c r="M20" i="13"/>
  <c r="O20" i="13" s="1"/>
  <c r="P18" i="13"/>
  <c r="Q18" i="13" s="1"/>
  <c r="P16" i="13"/>
  <c r="O16" i="13"/>
  <c r="P14" i="13"/>
  <c r="O14" i="13"/>
  <c r="N14" i="13"/>
  <c r="M14" i="13"/>
  <c r="P13" i="13"/>
  <c r="O13" i="13"/>
  <c r="N13" i="13"/>
  <c r="M13" i="13"/>
  <c r="Q9" i="13"/>
  <c r="P9" i="13"/>
  <c r="P8" i="13"/>
  <c r="Q8" i="13" s="1"/>
  <c r="P6" i="13"/>
  <c r="O6" i="13"/>
  <c r="N6" i="13"/>
  <c r="M6" i="13"/>
  <c r="P5" i="13"/>
  <c r="O5" i="13"/>
  <c r="N5" i="13"/>
  <c r="M5" i="13"/>
  <c r="P4" i="13"/>
  <c r="O4" i="13"/>
  <c r="N4" i="13"/>
  <c r="M4" i="13"/>
  <c r="Q23" i="1"/>
  <c r="P23" i="1"/>
  <c r="E10" i="12"/>
  <c r="E12" i="12" s="1"/>
  <c r="E10" i="10"/>
  <c r="E12" i="10" s="1"/>
  <c r="H18" i="10" s="1"/>
  <c r="Q13" i="13" l="1"/>
  <c r="Q16" i="13"/>
  <c r="Q6" i="13"/>
  <c r="Q20" i="13"/>
  <c r="Q4" i="13"/>
  <c r="Q5" i="13"/>
  <c r="Q14" i="13"/>
  <c r="F24" i="13"/>
  <c r="F16" i="12" s="1"/>
  <c r="F18" i="10"/>
  <c r="G18" i="10"/>
  <c r="H18" i="12"/>
  <c r="F18" i="12"/>
  <c r="G18" i="12"/>
  <c r="F25" i="13" l="1"/>
  <c r="F26" i="13" s="1"/>
  <c r="G24" i="13"/>
  <c r="G16" i="12" s="1"/>
  <c r="L69" i="9"/>
  <c r="K69" i="9"/>
  <c r="K68" i="9"/>
  <c r="L68" i="9" s="1"/>
  <c r="F67" i="9"/>
  <c r="K67" i="9" s="1"/>
  <c r="L67" i="9" s="1"/>
  <c r="L66" i="9"/>
  <c r="L65" i="9"/>
  <c r="K65" i="9"/>
  <c r="L64" i="9"/>
  <c r="K64" i="9"/>
  <c r="F63" i="9"/>
  <c r="K63" i="9" s="1"/>
  <c r="L63" i="9" s="1"/>
  <c r="K62" i="9"/>
  <c r="L62" i="9" s="1"/>
  <c r="K61" i="9"/>
  <c r="L61" i="9" s="1"/>
  <c r="K38" i="9"/>
  <c r="L38" i="9" s="1"/>
  <c r="F37" i="9"/>
  <c r="K37" i="9" s="1"/>
  <c r="L37" i="9" s="1"/>
  <c r="L36" i="9"/>
  <c r="L35" i="9"/>
  <c r="K35" i="9"/>
  <c r="K34" i="9"/>
  <c r="L34" i="9" s="1"/>
  <c r="F33" i="9"/>
  <c r="K33" i="9" s="1"/>
  <c r="L33" i="9" s="1"/>
  <c r="L32" i="9"/>
  <c r="K32" i="9"/>
  <c r="K31" i="9"/>
  <c r="L31" i="9" s="1"/>
  <c r="F10" i="9"/>
  <c r="J10" i="9" s="1"/>
  <c r="L10" i="9" s="1"/>
  <c r="L9" i="9"/>
  <c r="L8" i="9"/>
  <c r="J8" i="9"/>
  <c r="L7" i="9"/>
  <c r="J7" i="9"/>
  <c r="F6" i="9"/>
  <c r="J6" i="9" s="1"/>
  <c r="L6" i="9" s="1"/>
  <c r="J5" i="9"/>
  <c r="L5" i="9" s="1"/>
  <c r="L4" i="9"/>
  <c r="J4" i="9"/>
  <c r="F67" i="2"/>
  <c r="K67" i="2" s="1"/>
  <c r="L67" i="2" s="1"/>
  <c r="K63" i="2"/>
  <c r="L63" i="2" s="1"/>
  <c r="F37" i="2"/>
  <c r="K37" i="2" s="1"/>
  <c r="L37" i="2" s="1"/>
  <c r="K33" i="2"/>
  <c r="L33" i="2" s="1"/>
  <c r="L36" i="2"/>
  <c r="K69" i="2"/>
  <c r="L69" i="2" s="1"/>
  <c r="K68" i="2"/>
  <c r="L68" i="2" s="1"/>
  <c r="K65" i="2"/>
  <c r="L65" i="2" s="1"/>
  <c r="K64" i="2"/>
  <c r="L64" i="2" s="1"/>
  <c r="K62" i="2"/>
  <c r="L62" i="2" s="1"/>
  <c r="K61" i="2"/>
  <c r="L61" i="2" s="1"/>
  <c r="K38" i="2"/>
  <c r="L38" i="2" s="1"/>
  <c r="K35" i="2"/>
  <c r="L35" i="2" s="1"/>
  <c r="K34" i="2"/>
  <c r="L34" i="2" s="1"/>
  <c r="K32" i="2"/>
  <c r="L32" i="2" s="1"/>
  <c r="K31" i="2"/>
  <c r="L31" i="2" s="1"/>
  <c r="L66" i="2"/>
  <c r="J8" i="2"/>
  <c r="L8" i="2" s="1"/>
  <c r="J7" i="2"/>
  <c r="L7" i="2" s="1"/>
  <c r="J5" i="2"/>
  <c r="L5" i="2" s="1"/>
  <c r="L9" i="2"/>
  <c r="L4" i="2"/>
  <c r="J4" i="2"/>
  <c r="F6" i="2"/>
  <c r="J6" i="2" s="1"/>
  <c r="L6" i="2" s="1"/>
  <c r="F10" i="2"/>
  <c r="J10" i="2" s="1"/>
  <c r="L10" i="2" s="1"/>
  <c r="P16" i="1"/>
  <c r="O16" i="1"/>
  <c r="Q16" i="1" s="1"/>
  <c r="P18" i="1"/>
  <c r="Q18" i="1" s="1"/>
  <c r="Q14" i="1"/>
  <c r="O14" i="1"/>
  <c r="O13" i="1"/>
  <c r="O5" i="1"/>
  <c r="O6" i="1"/>
  <c r="O4" i="1"/>
  <c r="N20" i="1"/>
  <c r="N14" i="1"/>
  <c r="N13" i="1"/>
  <c r="N6" i="1"/>
  <c r="N5" i="1"/>
  <c r="Q5" i="1" s="1"/>
  <c r="N4" i="1"/>
  <c r="P20" i="1"/>
  <c r="P9" i="1"/>
  <c r="Q9" i="1" s="1"/>
  <c r="P8" i="1"/>
  <c r="Q8" i="1" s="1"/>
  <c r="P14" i="1"/>
  <c r="P13" i="1"/>
  <c r="P5" i="1"/>
  <c r="P6" i="1"/>
  <c r="P4" i="1"/>
  <c r="M20" i="1"/>
  <c r="O20" i="1" s="1"/>
  <c r="Q20" i="1" s="1"/>
  <c r="M14" i="1"/>
  <c r="M13" i="1"/>
  <c r="M6" i="1"/>
  <c r="M5" i="1"/>
  <c r="M4" i="1"/>
  <c r="G25" i="13" l="1"/>
  <c r="G26" i="13" s="1"/>
  <c r="H24" i="13"/>
  <c r="H16" i="12" s="1"/>
  <c r="Q6" i="1"/>
  <c r="Q13" i="1"/>
  <c r="Q4" i="1"/>
  <c r="O23" i="1" s="1"/>
  <c r="K71" i="9"/>
  <c r="J12" i="9"/>
  <c r="K40" i="9"/>
  <c r="K71" i="2"/>
  <c r="K40" i="2"/>
  <c r="K52" i="2" s="1"/>
  <c r="J12" i="2"/>
  <c r="J20" i="2" s="1"/>
  <c r="H25" i="13" l="1"/>
  <c r="H26" i="13" s="1"/>
  <c r="K53" i="2"/>
  <c r="K54" i="2" s="1"/>
  <c r="O25" i="1"/>
  <c r="O24" i="1"/>
  <c r="Q24" i="1"/>
  <c r="Q25" i="1" s="1"/>
  <c r="K83" i="9"/>
  <c r="K72" i="9"/>
  <c r="K79" i="9"/>
  <c r="K73" i="9"/>
  <c r="J24" i="9"/>
  <c r="J13" i="9"/>
  <c r="J20" i="9"/>
  <c r="J14" i="9"/>
  <c r="K52" i="9"/>
  <c r="K41" i="9"/>
  <c r="K48" i="9"/>
  <c r="K42" i="9"/>
  <c r="J21" i="2"/>
  <c r="J22" i="2" s="1"/>
  <c r="J24" i="2"/>
  <c r="K48" i="2"/>
  <c r="K42" i="2"/>
  <c r="K41" i="2"/>
  <c r="K79" i="2"/>
  <c r="K83" i="2"/>
  <c r="K73" i="2"/>
  <c r="K72" i="2"/>
  <c r="J14" i="2"/>
  <c r="J13" i="2"/>
  <c r="P24" i="1" l="1"/>
  <c r="P25" i="1" s="1"/>
  <c r="K84" i="2"/>
  <c r="K85" i="2" s="1"/>
  <c r="K44" i="2"/>
  <c r="K45" i="2" s="1"/>
  <c r="K46" i="2" s="1"/>
  <c r="K80" i="2"/>
  <c r="K81" i="2" s="1"/>
  <c r="K49" i="2"/>
  <c r="K50" i="2" s="1"/>
  <c r="K75" i="9"/>
  <c r="K76" i="9" s="1"/>
  <c r="K77" i="9" s="1"/>
  <c r="K44" i="9"/>
  <c r="K45" i="9" s="1"/>
  <c r="K46" i="9" s="1"/>
  <c r="J16" i="9"/>
  <c r="J17" i="9" s="1"/>
  <c r="J18" i="9" s="1"/>
  <c r="K84" i="9"/>
  <c r="K85" i="9" s="1"/>
  <c r="K49" i="9"/>
  <c r="K50" i="9" s="1"/>
  <c r="J25" i="9"/>
  <c r="J26" i="9" s="1"/>
  <c r="K80" i="9"/>
  <c r="K81" i="9" s="1"/>
  <c r="K53" i="9"/>
  <c r="K54" i="9" s="1"/>
  <c r="J21" i="9"/>
  <c r="J22" i="9" s="1"/>
  <c r="J25" i="2"/>
  <c r="J26" i="2" s="1"/>
  <c r="J16" i="2"/>
  <c r="J17" i="2" s="1"/>
  <c r="J18" i="2" s="1"/>
  <c r="K75" i="2"/>
  <c r="K76" i="2" s="1"/>
  <c r="K77" i="2" s="1"/>
  <c r="G17" i="10" l="1"/>
  <c r="G19" i="10" s="1"/>
  <c r="G17" i="12"/>
  <c r="G19" i="12" s="1"/>
  <c r="H19" i="10"/>
  <c r="H19" i="12"/>
  <c r="F17" i="12"/>
  <c r="F19" i="12" s="1"/>
  <c r="F17" i="10"/>
  <c r="F19" i="10" s="1"/>
  <c r="H17" i="12"/>
  <c r="H17" i="10"/>
</calcChain>
</file>

<file path=xl/sharedStrings.xml><?xml version="1.0" encoding="utf-8"?>
<sst xmlns="http://schemas.openxmlformats.org/spreadsheetml/2006/main" count="332" uniqueCount="90">
  <si>
    <t>Tipo I</t>
  </si>
  <si>
    <t>Distancia la punto de destino (km)</t>
  </si>
  <si>
    <t>Voluminosos y enseres</t>
  </si>
  <si>
    <t>Resto*</t>
  </si>
  <si>
    <t>Destino= Planta de Alhendín</t>
  </si>
  <si>
    <t>Tipo II</t>
  </si>
  <si>
    <t>RAES</t>
  </si>
  <si>
    <t>Separación Opción 1 (Conv. Marco)</t>
  </si>
  <si>
    <t>Separación Opción 2 (Conv. Marco)</t>
  </si>
  <si>
    <t>RCD obra menor</t>
  </si>
  <si>
    <t>Escombro limpio</t>
  </si>
  <si>
    <t>Escombro sucio</t>
  </si>
  <si>
    <t>Tipo III</t>
  </si>
  <si>
    <t>Cantidades generadas</t>
  </si>
  <si>
    <t>Tm/año</t>
  </si>
  <si>
    <t>RP</t>
  </si>
  <si>
    <t>Destino= Planta de Córdoba</t>
  </si>
  <si>
    <t>Tm/semestre</t>
  </si>
  <si>
    <t>Metales</t>
  </si>
  <si>
    <t>Nº de viajes</t>
  </si>
  <si>
    <t>Podas</t>
  </si>
  <si>
    <t>Tipo de Contenedores</t>
  </si>
  <si>
    <t>Nº de Contenedores</t>
  </si>
  <si>
    <t>NFU</t>
  </si>
  <si>
    <t>Destino= Mollina (Antequera)</t>
  </si>
  <si>
    <t>IMPORTE ANUAL (€)</t>
  </si>
  <si>
    <t>Coste de transporte</t>
  </si>
  <si>
    <t>€ por km y Tm</t>
  </si>
  <si>
    <t>€ /Tm</t>
  </si>
  <si>
    <t>€ /Unidad</t>
  </si>
  <si>
    <t>Importe de recepción</t>
  </si>
  <si>
    <t>Recogia en PL (Convenio Marco)</t>
  </si>
  <si>
    <t>Pilas</t>
  </si>
  <si>
    <r>
      <t>30 m</t>
    </r>
    <r>
      <rPr>
        <vertAlign val="superscript"/>
        <sz val="11"/>
        <color theme="1"/>
        <rFont val="Calibri Light"/>
        <family val="2"/>
      </rPr>
      <t>2</t>
    </r>
  </si>
  <si>
    <r>
      <t>10 m</t>
    </r>
    <r>
      <rPr>
        <vertAlign val="superscript"/>
        <sz val="11"/>
        <color theme="1"/>
        <rFont val="Calibri Light"/>
        <family val="2"/>
      </rPr>
      <t>2</t>
    </r>
  </si>
  <si>
    <t>Unidades/año</t>
  </si>
  <si>
    <t>Recogia en PL (Ecopila)</t>
  </si>
  <si>
    <t xml:space="preserve">Coste Total del transporte </t>
  </si>
  <si>
    <t>Importe Total de recepción</t>
  </si>
  <si>
    <t>Coste alquiler Contenedores</t>
  </si>
  <si>
    <t>€ por km</t>
  </si>
  <si>
    <t>Nº de neumáticos/año</t>
  </si>
  <si>
    <t>COSTE ANUAL DE GESTIÓN (Base imponible)</t>
  </si>
  <si>
    <t>IVA(10%)</t>
  </si>
  <si>
    <t>COSTE ANUAL DE GESTIÓN (TOTAL)</t>
  </si>
  <si>
    <t xml:space="preserve">Señalización </t>
  </si>
  <si>
    <r>
      <t>Movimiento de tierra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</si>
  <si>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Cerramientos (ml)</t>
  </si>
  <si>
    <t>Muros (muelle de descarga)  (ml)</t>
  </si>
  <si>
    <r>
      <t>Pavimento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</si>
  <si>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Caseta 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</si>
  <si>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Instalaciones  y urbanizacion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</si>
  <si>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Caseta RAEEs 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</si>
  <si>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r>
      <t>Caseta RPs  (m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</si>
  <si>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Precio unitario</t>
  </si>
  <si>
    <r>
      <t>Superficie del PL en m</t>
    </r>
    <r>
      <rPr>
        <vertAlign val="superscript"/>
        <sz val="11"/>
        <color theme="1"/>
        <rFont val="Calibri"/>
        <family val="2"/>
        <scheme val="minor"/>
      </rPr>
      <t>2</t>
    </r>
  </si>
  <si>
    <t>Longitud del muelle de carga (metros lineales)</t>
  </si>
  <si>
    <t>Perímetro del PL (metros lineales)</t>
  </si>
  <si>
    <r>
      <t>Superficie del PL en m</t>
    </r>
    <r>
      <rPr>
        <vertAlign val="superscript"/>
        <sz val="10"/>
        <color theme="1"/>
        <rFont val="Calibri"/>
        <family val="2"/>
        <scheme val="minor"/>
      </rPr>
      <t>2</t>
    </r>
  </si>
  <si>
    <r>
      <t>Superficie de la caseta de RAEEs o RPs en m</t>
    </r>
    <r>
      <rPr>
        <vertAlign val="superscript"/>
        <sz val="10"/>
        <color theme="1"/>
        <rFont val="Calibri"/>
        <family val="2"/>
        <scheme val="minor"/>
      </rPr>
      <t>2</t>
    </r>
  </si>
  <si>
    <r>
      <t>Superficie de la caseta de RAEEs en m</t>
    </r>
    <r>
      <rPr>
        <vertAlign val="superscript"/>
        <sz val="10"/>
        <color theme="1"/>
        <rFont val="Calibri"/>
        <family val="2"/>
        <scheme val="minor"/>
      </rPr>
      <t>2</t>
    </r>
  </si>
  <si>
    <t>Total Coste Ejecución Material:</t>
  </si>
  <si>
    <t>Seleccione qué capítulos se aplican en su caso</t>
  </si>
  <si>
    <r>
      <t>Precio unitario €/m</t>
    </r>
    <r>
      <rPr>
        <b/>
        <vertAlign val="superscript"/>
        <sz val="10"/>
        <color theme="1"/>
        <rFont val="Calibri"/>
        <family val="2"/>
        <scheme val="minor"/>
      </rPr>
      <t xml:space="preserve">2 </t>
    </r>
    <r>
      <rPr>
        <b/>
        <sz val="10"/>
        <color theme="1"/>
        <rFont val="Calibri"/>
        <family val="2"/>
        <scheme val="minor"/>
      </rPr>
      <t>ó €/ml</t>
    </r>
  </si>
  <si>
    <t>Superficie de la caseta de control</t>
  </si>
  <si>
    <t>CELDA AUXILIAR DE CÁLCULO</t>
  </si>
  <si>
    <t>Gastos generales (13%)</t>
  </si>
  <si>
    <t>Beneficio Industrial (6%)</t>
  </si>
  <si>
    <t>Subtotal por partida</t>
  </si>
  <si>
    <t>Presupuesto  Ejecución Material:</t>
  </si>
  <si>
    <t>IVA (21%)</t>
  </si>
  <si>
    <t>TOTAL EJECUCIÓN</t>
  </si>
  <si>
    <t>COSTE PROYECTO Y LEGALIZACIÓN</t>
  </si>
  <si>
    <t>Valor estimado de Ejecución</t>
  </si>
  <si>
    <t>TOTAL PROYECTO Y LEGALIZACIÓN</t>
  </si>
  <si>
    <t>IVA (10%)</t>
  </si>
  <si>
    <t>COSTE ANUAL MANTENIMIENTO (O.C. Y JARD.)</t>
  </si>
  <si>
    <t>TOTAL COSTE ANUAL MANTENIMIENTO (O.C. Y JARD.)</t>
  </si>
  <si>
    <t>TIPO I</t>
  </si>
  <si>
    <t>TIPO II</t>
  </si>
  <si>
    <t>TIPO III</t>
  </si>
  <si>
    <t>COSTE ANUAL DE GESTIÓN RESIDUOS</t>
  </si>
  <si>
    <t>COSTE ANUAL DE PERSONAL</t>
  </si>
  <si>
    <t>Precio Operario por hora</t>
  </si>
  <si>
    <t>Horario semanal de apertura</t>
  </si>
  <si>
    <t>Nº de Operarios</t>
  </si>
  <si>
    <t>Precio Semanal de Personal</t>
  </si>
  <si>
    <t>Nº de semanas/año</t>
  </si>
  <si>
    <t>Precio total personal /año</t>
  </si>
  <si>
    <t>TOTAL (IVA INCLUIDO)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</si>
</sst>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2" tint="-0.749992370372631"/>
      <name val="Calibri"/>
      <family val="2"/>
      <scheme val="minor"/>
    </font>
    <font>
      <sz val="11"/>
      <color theme="1"/>
      <name val="Calibri Light"/>
      <family val="2"/>
    </font>
    <font>
      <b/>
      <sz val="11"/>
      <color theme="1"/>
      <name val="Calibri Light"/>
      <family val="2"/>
    </font>
    <font>
      <vertAlign val="superscript"/>
      <sz val="11"/>
      <color theme="1"/>
      <name val="Calibri Light"/>
      <family val="2"/>
    </font>
    <font>
      <vertAlign val="superscript"/>
      <sz val="11"/>
      <color theme="1"/>
      <name val="Calibri"/>
      <family val="2"/>
      <scheme val="minor"/>
    </font>
    <font>
      <b/>
      <sz val="10"/>
      <color theme="1"/>
      <name val="Calibri Light"/>
      <family val="2"/>
    </font>
    <font>
      <vertAlign val="superscript"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ECA"/>
        <bgColor indexed="64"/>
      </patternFill>
    </fill>
    <fill>
      <patternFill patternType="solid">
        <fgColor theme="0"/>
        <bgColor indexed="64"/>
      </patternFill>
    </fill>
  </fills>
  <borders count="1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/>
      <top style="thin">
        <color theme="0"/>
      </top>
      <bottom style="medium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27" xfId="0" applyBorder="1"/>
    <xf numFmtId="0" fontId="0" fillId="0" borderId="28" xfId="0" applyBorder="1"/>
    <xf numFmtId="0" fontId="0" fillId="0" borderId="31" xfId="0" applyBorder="1"/>
    <xf numFmtId="0" fontId="0" fillId="4" borderId="0" xfId="0" applyFill="1" applyBorder="1" applyAlignment="1">
      <alignment wrapText="1"/>
    </xf>
    <xf numFmtId="0" fontId="0" fillId="4" borderId="10" xfId="0" applyFill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3" xfId="0" applyFont="1" applyBorder="1" applyAlignment="1">
      <alignment wrapText="1"/>
    </xf>
    <xf numFmtId="0" fontId="1" fillId="0" borderId="0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9" borderId="17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/>
    </xf>
    <xf numFmtId="0" fontId="4" fillId="9" borderId="35" xfId="0" applyFont="1" applyFill="1" applyBorder="1" applyAlignment="1">
      <alignment horizontal="center" vertical="center"/>
    </xf>
    <xf numFmtId="0" fontId="4" fillId="9" borderId="36" xfId="0" applyFont="1" applyFill="1" applyBorder="1" applyAlignment="1">
      <alignment horizontal="center" vertical="center"/>
    </xf>
    <xf numFmtId="0" fontId="4" fillId="9" borderId="18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 wrapText="1"/>
    </xf>
    <xf numFmtId="0" fontId="4" fillId="9" borderId="19" xfId="0" applyFont="1" applyFill="1" applyBorder="1" applyAlignment="1">
      <alignment horizontal="center" vertical="center"/>
    </xf>
    <xf numFmtId="0" fontId="4" fillId="9" borderId="20" xfId="0" applyFont="1" applyFill="1" applyBorder="1" applyAlignment="1">
      <alignment horizontal="center" vertical="center"/>
    </xf>
    <xf numFmtId="0" fontId="4" fillId="9" borderId="30" xfId="0" applyFont="1" applyFill="1" applyBorder="1" applyAlignment="1">
      <alignment horizontal="center" vertical="center" wrapText="1"/>
    </xf>
    <xf numFmtId="4" fontId="4" fillId="9" borderId="2" xfId="0" applyNumberFormat="1" applyFont="1" applyFill="1" applyBorder="1" applyAlignment="1">
      <alignment horizontal="center" vertical="center"/>
    </xf>
    <xf numFmtId="4" fontId="3" fillId="3" borderId="37" xfId="0" applyNumberFormat="1" applyFont="1" applyFill="1" applyBorder="1"/>
    <xf numFmtId="4" fontId="3" fillId="2" borderId="37" xfId="0" applyNumberFormat="1" applyFont="1" applyFill="1" applyBorder="1"/>
    <xf numFmtId="4" fontId="3" fillId="3" borderId="14" xfId="0" applyNumberFormat="1" applyFont="1" applyFill="1" applyBorder="1"/>
    <xf numFmtId="4" fontId="3" fillId="2" borderId="15" xfId="0" applyNumberFormat="1" applyFont="1" applyFill="1" applyBorder="1"/>
    <xf numFmtId="0" fontId="0" fillId="0" borderId="0" xfId="0"/>
    <xf numFmtId="4" fontId="0" fillId="0" borderId="0" xfId="0" applyNumberFormat="1"/>
    <xf numFmtId="0" fontId="7" fillId="9" borderId="5" xfId="0" applyFont="1" applyFill="1" applyBorder="1" applyAlignment="1">
      <alignment horizontal="center" vertical="center" wrapText="1"/>
    </xf>
    <xf numFmtId="0" fontId="0" fillId="0" borderId="1" xfId="0" applyBorder="1"/>
    <xf numFmtId="0" fontId="0" fillId="8" borderId="1" xfId="0" applyFill="1" applyBorder="1"/>
    <xf numFmtId="0" fontId="0" fillId="10" borderId="1" xfId="0" applyFill="1" applyBorder="1"/>
    <xf numFmtId="0" fontId="9" fillId="7" borderId="17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 wrapText="1"/>
    </xf>
    <xf numFmtId="0" fontId="0" fillId="0" borderId="42" xfId="0" applyBorder="1"/>
    <xf numFmtId="4" fontId="0" fillId="0" borderId="8" xfId="0" applyNumberFormat="1" applyBorder="1"/>
    <xf numFmtId="0" fontId="0" fillId="0" borderId="43" xfId="0" applyBorder="1"/>
    <xf numFmtId="0" fontId="0" fillId="8" borderId="11" xfId="0" applyFill="1" applyBorder="1"/>
    <xf numFmtId="0" fontId="0" fillId="0" borderId="11" xfId="0" applyBorder="1"/>
    <xf numFmtId="4" fontId="0" fillId="0" borderId="12" xfId="0" applyNumberFormat="1" applyBorder="1"/>
    <xf numFmtId="0" fontId="0" fillId="0" borderId="7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9" fillId="5" borderId="17" xfId="0" applyFont="1" applyFill="1" applyBorder="1" applyAlignment="1">
      <alignment horizontal="center" vertical="center"/>
    </xf>
    <xf numFmtId="0" fontId="0" fillId="10" borderId="11" xfId="0" applyFill="1" applyBorder="1"/>
    <xf numFmtId="0" fontId="9" fillId="6" borderId="17" xfId="0" applyFont="1" applyFill="1" applyBorder="1" applyAlignment="1">
      <alignment horizontal="center" vertical="center"/>
    </xf>
    <xf numFmtId="0" fontId="9" fillId="7" borderId="44" xfId="0" applyFont="1" applyFill="1" applyBorder="1" applyAlignment="1">
      <alignment horizontal="center" vertical="center"/>
    </xf>
    <xf numFmtId="0" fontId="0" fillId="0" borderId="45" xfId="0" applyBorder="1"/>
    <xf numFmtId="0" fontId="0" fillId="0" borderId="46" xfId="0" applyBorder="1"/>
    <xf numFmtId="0" fontId="9" fillId="5" borderId="44" xfId="0" applyFont="1" applyFill="1" applyBorder="1" applyAlignment="1">
      <alignment horizontal="center" vertical="center"/>
    </xf>
    <xf numFmtId="0" fontId="9" fillId="6" borderId="44" xfId="0" applyFont="1" applyFill="1" applyBorder="1" applyAlignment="1">
      <alignment horizontal="center" vertical="center"/>
    </xf>
    <xf numFmtId="0" fontId="0" fillId="8" borderId="1" xfId="0" applyFill="1" applyBorder="1" applyProtection="1"/>
    <xf numFmtId="0" fontId="0" fillId="8" borderId="11" xfId="0" applyFill="1" applyBorder="1" applyProtection="1"/>
    <xf numFmtId="0" fontId="11" fillId="5" borderId="44" xfId="0" applyFont="1" applyFill="1" applyBorder="1" applyAlignment="1">
      <alignment horizontal="center" vertical="center" wrapText="1"/>
    </xf>
    <xf numFmtId="0" fontId="11" fillId="6" borderId="44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7" fillId="9" borderId="48" xfId="0" applyFont="1" applyFill="1" applyBorder="1" applyAlignment="1">
      <alignment horizontal="center" vertical="center" wrapText="1"/>
    </xf>
    <xf numFmtId="4" fontId="0" fillId="0" borderId="14" xfId="0" applyNumberFormat="1" applyBorder="1"/>
    <xf numFmtId="4" fontId="0" fillId="0" borderId="15" xfId="0" applyNumberFormat="1" applyBorder="1"/>
    <xf numFmtId="0" fontId="0" fillId="0" borderId="0" xfId="0" applyFill="1" applyBorder="1"/>
    <xf numFmtId="0" fontId="3" fillId="10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3" fillId="10" borderId="40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 wrapText="1"/>
    </xf>
    <xf numFmtId="0" fontId="3" fillId="10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4" fontId="3" fillId="2" borderId="14" xfId="0" applyNumberFormat="1" applyFont="1" applyFill="1" applyBorder="1"/>
    <xf numFmtId="0" fontId="3" fillId="10" borderId="38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8" borderId="38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4" fillId="9" borderId="43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/>
    </xf>
    <xf numFmtId="0" fontId="4" fillId="9" borderId="47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3" fillId="10" borderId="39" xfId="0" applyFont="1" applyFill="1" applyBorder="1" applyAlignment="1">
      <alignment horizontal="center" vertical="center" wrapText="1"/>
    </xf>
    <xf numFmtId="0" fontId="3" fillId="8" borderId="3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 wrapText="1"/>
    </xf>
    <xf numFmtId="0" fontId="3" fillId="8" borderId="4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/>
    </xf>
    <xf numFmtId="0" fontId="3" fillId="8" borderId="38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8" borderId="39" xfId="0" applyFont="1" applyFill="1" applyBorder="1" applyAlignment="1">
      <alignment horizontal="center" vertical="center"/>
    </xf>
    <xf numFmtId="0" fontId="0" fillId="0" borderId="53" xfId="0" applyBorder="1"/>
    <xf numFmtId="0" fontId="0" fillId="0" borderId="54" xfId="0" applyBorder="1"/>
    <xf numFmtId="0" fontId="0" fillId="0" borderId="55" xfId="0" applyBorder="1"/>
    <xf numFmtId="4" fontId="3" fillId="11" borderId="36" xfId="0" applyNumberFormat="1" applyFont="1" applyFill="1" applyBorder="1"/>
    <xf numFmtId="0" fontId="0" fillId="0" borderId="3" xfId="0" applyBorder="1"/>
    <xf numFmtId="0" fontId="0" fillId="0" borderId="4" xfId="0" applyBorder="1"/>
    <xf numFmtId="0" fontId="0" fillId="0" borderId="7" xfId="0" applyFill="1" applyBorder="1"/>
    <xf numFmtId="0" fontId="1" fillId="0" borderId="58" xfId="0" applyFont="1" applyFill="1" applyBorder="1"/>
    <xf numFmtId="0" fontId="1" fillId="0" borderId="56" xfId="0" applyFont="1" applyBorder="1"/>
    <xf numFmtId="4" fontId="0" fillId="8" borderId="6" xfId="0" applyNumberFormat="1" applyFill="1" applyBorder="1"/>
    <xf numFmtId="4" fontId="0" fillId="8" borderId="8" xfId="0" applyNumberFormat="1" applyFill="1" applyBorder="1"/>
    <xf numFmtId="4" fontId="0" fillId="8" borderId="12" xfId="0" applyNumberFormat="1" applyFill="1" applyBorder="1"/>
    <xf numFmtId="4" fontId="1" fillId="8" borderId="59" xfId="0" applyNumberFormat="1" applyFont="1" applyFill="1" applyBorder="1"/>
    <xf numFmtId="0" fontId="0" fillId="8" borderId="60" xfId="0" applyFill="1" applyBorder="1"/>
    <xf numFmtId="0" fontId="0" fillId="0" borderId="56" xfId="0" applyBorder="1"/>
    <xf numFmtId="0" fontId="0" fillId="10" borderId="1" xfId="0" applyFill="1" applyBorder="1" applyProtection="1">
      <protection locked="0"/>
    </xf>
    <xf numFmtId="0" fontId="0" fillId="10" borderId="11" xfId="0" applyFill="1" applyBorder="1" applyProtection="1">
      <protection locked="0"/>
    </xf>
    <xf numFmtId="0" fontId="0" fillId="0" borderId="45" xfId="0" applyBorder="1" applyProtection="1">
      <protection locked="0"/>
    </xf>
    <xf numFmtId="0" fontId="0" fillId="0" borderId="46" xfId="0" applyBorder="1" applyProtection="1">
      <protection locked="0"/>
    </xf>
    <xf numFmtId="0" fontId="3" fillId="10" borderId="5" xfId="0" applyFont="1" applyFill="1" applyBorder="1" applyAlignment="1" applyProtection="1">
      <alignment horizontal="center" vertical="center" wrapText="1"/>
      <protection locked="0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3" fillId="10" borderId="40" xfId="0" applyFont="1" applyFill="1" applyBorder="1" applyAlignment="1" applyProtection="1">
      <alignment horizontal="center" vertical="center" wrapText="1"/>
      <protection locked="0"/>
    </xf>
    <xf numFmtId="0" fontId="3" fillId="10" borderId="16" xfId="0" applyFont="1" applyFill="1" applyBorder="1" applyAlignment="1" applyProtection="1">
      <alignment horizontal="center" vertical="center" wrapText="1"/>
      <protection locked="0"/>
    </xf>
    <xf numFmtId="0" fontId="3" fillId="10" borderId="38" xfId="0" applyFont="1" applyFill="1" applyBorder="1" applyAlignment="1" applyProtection="1">
      <alignment horizontal="center" vertical="center" wrapText="1"/>
      <protection locked="0"/>
    </xf>
    <xf numFmtId="0" fontId="3" fillId="10" borderId="39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/>
    <xf numFmtId="0" fontId="1" fillId="0" borderId="0" xfId="0" applyFont="1" applyBorder="1"/>
    <xf numFmtId="0" fontId="1" fillId="0" borderId="0" xfId="0" applyFont="1" applyFill="1" applyBorder="1"/>
    <xf numFmtId="4" fontId="1" fillId="8" borderId="61" xfId="0" applyNumberFormat="1" applyFont="1" applyFill="1" applyBorder="1"/>
    <xf numFmtId="0" fontId="1" fillId="0" borderId="3" xfId="0" applyFont="1" applyFill="1" applyBorder="1"/>
    <xf numFmtId="0" fontId="1" fillId="0" borderId="4" xfId="0" applyFont="1" applyBorder="1"/>
    <xf numFmtId="4" fontId="0" fillId="8" borderId="49" xfId="0" applyNumberFormat="1" applyFill="1" applyBorder="1"/>
    <xf numFmtId="4" fontId="0" fillId="8" borderId="6" xfId="0" applyNumberFormat="1" applyFont="1" applyFill="1" applyBorder="1"/>
    <xf numFmtId="0" fontId="0" fillId="0" borderId="7" xfId="0" applyFont="1" applyFill="1" applyBorder="1"/>
    <xf numFmtId="4" fontId="0" fillId="8" borderId="49" xfId="0" applyNumberFormat="1" applyFont="1" applyFill="1" applyBorder="1"/>
    <xf numFmtId="0" fontId="0" fillId="0" borderId="3" xfId="0" applyFill="1" applyBorder="1"/>
    <xf numFmtId="4" fontId="0" fillId="8" borderId="61" xfId="0" applyNumberFormat="1" applyFont="1" applyFill="1" applyBorder="1"/>
    <xf numFmtId="0" fontId="0" fillId="8" borderId="6" xfId="0" applyFont="1" applyFill="1" applyBorder="1"/>
    <xf numFmtId="4" fontId="1" fillId="8" borderId="38" xfId="0" applyNumberFormat="1" applyFont="1" applyFill="1" applyBorder="1"/>
    <xf numFmtId="4" fontId="0" fillId="8" borderId="61" xfId="0" applyNumberFormat="1" applyFill="1" applyBorder="1"/>
    <xf numFmtId="0" fontId="0" fillId="0" borderId="32" xfId="0" applyBorder="1"/>
    <xf numFmtId="0" fontId="0" fillId="0" borderId="62" xfId="0" applyBorder="1"/>
    <xf numFmtId="0" fontId="0" fillId="4" borderId="7" xfId="0" applyFill="1" applyBorder="1" applyAlignment="1">
      <alignment wrapText="1"/>
    </xf>
    <xf numFmtId="0" fontId="0" fillId="4" borderId="9" xfId="0" applyFill="1" applyBorder="1" applyAlignment="1">
      <alignment wrapText="1"/>
    </xf>
    <xf numFmtId="4" fontId="1" fillId="0" borderId="41" xfId="0" applyNumberFormat="1" applyFont="1" applyBorder="1"/>
    <xf numFmtId="4" fontId="1" fillId="0" borderId="67" xfId="0" applyNumberFormat="1" applyFont="1" applyBorder="1"/>
    <xf numFmtId="4" fontId="1" fillId="0" borderId="68" xfId="0" applyNumberFormat="1" applyFont="1" applyBorder="1"/>
    <xf numFmtId="4" fontId="1" fillId="0" borderId="35" xfId="0" applyNumberFormat="1" applyFont="1" applyFill="1" applyBorder="1" applyAlignment="1">
      <alignment horizontal="right" vertical="center"/>
    </xf>
    <xf numFmtId="4" fontId="1" fillId="0" borderId="36" xfId="0" applyNumberFormat="1" applyFont="1" applyFill="1" applyBorder="1" applyAlignment="1">
      <alignment horizontal="right" vertical="center"/>
    </xf>
    <xf numFmtId="4" fontId="1" fillId="0" borderId="66" xfId="0" applyNumberFormat="1" applyFont="1" applyFill="1" applyBorder="1" applyAlignment="1">
      <alignment horizontal="right" vertical="center"/>
    </xf>
    <xf numFmtId="0" fontId="0" fillId="0" borderId="71" xfId="0" applyFill="1" applyBorder="1" applyAlignment="1">
      <alignment wrapText="1"/>
    </xf>
    <xf numFmtId="0" fontId="1" fillId="0" borderId="72" xfId="0" applyFont="1" applyFill="1" applyBorder="1" applyAlignment="1">
      <alignment wrapText="1"/>
    </xf>
    <xf numFmtId="0" fontId="0" fillId="0" borderId="50" xfId="0" applyFill="1" applyBorder="1" applyAlignment="1">
      <alignment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/>
    </xf>
    <xf numFmtId="0" fontId="3" fillId="0" borderId="71" xfId="0" applyFont="1" applyFill="1" applyBorder="1" applyAlignment="1">
      <alignment horizontal="center" vertical="center"/>
    </xf>
    <xf numFmtId="0" fontId="3" fillId="0" borderId="50" xfId="0" applyFont="1" applyFill="1" applyBorder="1" applyAlignment="1">
      <alignment horizontal="center" vertical="center" wrapText="1"/>
    </xf>
    <xf numFmtId="0" fontId="0" fillId="0" borderId="69" xfId="0" applyBorder="1"/>
    <xf numFmtId="0" fontId="3" fillId="0" borderId="32" xfId="0" applyFont="1" applyFill="1" applyBorder="1" applyAlignment="1">
      <alignment horizontal="center" vertical="center" wrapText="1"/>
    </xf>
    <xf numFmtId="0" fontId="3" fillId="0" borderId="29" xfId="0" applyFont="1" applyFill="1" applyBorder="1" applyAlignment="1">
      <alignment horizontal="center" vertical="center"/>
    </xf>
    <xf numFmtId="0" fontId="3" fillId="8" borderId="30" xfId="0" applyFont="1" applyFill="1" applyBorder="1" applyAlignment="1">
      <alignment horizontal="center" vertical="center"/>
    </xf>
    <xf numFmtId="0" fontId="3" fillId="8" borderId="75" xfId="0" applyFont="1" applyFill="1" applyBorder="1" applyAlignment="1">
      <alignment horizontal="center" vertical="center"/>
    </xf>
    <xf numFmtId="0" fontId="3" fillId="8" borderId="76" xfId="0" applyFont="1" applyFill="1" applyBorder="1" applyAlignment="1">
      <alignment horizontal="center" vertical="center"/>
    </xf>
    <xf numFmtId="0" fontId="3" fillId="8" borderId="74" xfId="0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center" vertical="center"/>
    </xf>
    <xf numFmtId="0" fontId="3" fillId="8" borderId="77" xfId="0" applyFont="1" applyFill="1" applyBorder="1" applyAlignment="1">
      <alignment horizontal="center" vertical="center"/>
    </xf>
    <xf numFmtId="0" fontId="3" fillId="8" borderId="22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4" fontId="3" fillId="0" borderId="32" xfId="0" applyNumberFormat="1" applyFont="1" applyFill="1" applyBorder="1"/>
    <xf numFmtId="0" fontId="3" fillId="0" borderId="72" xfId="0" applyFont="1" applyFill="1" applyBorder="1" applyAlignment="1">
      <alignment horizontal="center" vertical="center" wrapText="1"/>
    </xf>
    <xf numFmtId="4" fontId="3" fillId="2" borderId="35" xfId="0" applyNumberFormat="1" applyFont="1" applyFill="1" applyBorder="1"/>
    <xf numFmtId="4" fontId="3" fillId="2" borderId="48" xfId="0" applyNumberFormat="1" applyFont="1" applyFill="1" applyBorder="1"/>
    <xf numFmtId="0" fontId="9" fillId="7" borderId="18" xfId="0" applyFont="1" applyFill="1" applyBorder="1" applyAlignment="1">
      <alignment horizontal="center" vertical="center"/>
    </xf>
    <xf numFmtId="0" fontId="9" fillId="5" borderId="18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3" fillId="0" borderId="78" xfId="0" applyFont="1" applyFill="1" applyBorder="1" applyAlignment="1">
      <alignment horizontal="center" vertical="center"/>
    </xf>
    <xf numFmtId="0" fontId="2" fillId="0" borderId="71" xfId="0" applyFont="1" applyFill="1" applyBorder="1" applyAlignment="1">
      <alignment horizontal="center" vertical="center" textRotation="90" wrapText="1"/>
    </xf>
    <xf numFmtId="0" fontId="0" fillId="0" borderId="52" xfId="0" applyFill="1" applyBorder="1" applyAlignment="1">
      <alignment wrapText="1"/>
    </xf>
    <xf numFmtId="4" fontId="1" fillId="0" borderId="36" xfId="0" applyNumberFormat="1" applyFont="1" applyBorder="1"/>
    <xf numFmtId="0" fontId="0" fillId="0" borderId="51" xfId="0" applyBorder="1"/>
    <xf numFmtId="0" fontId="0" fillId="0" borderId="29" xfId="0" applyBorder="1"/>
    <xf numFmtId="0" fontId="0" fillId="0" borderId="79" xfId="0" applyBorder="1"/>
    <xf numFmtId="0" fontId="0" fillId="0" borderId="63" xfId="0" applyBorder="1"/>
    <xf numFmtId="0" fontId="0" fillId="0" borderId="34" xfId="0" applyBorder="1"/>
    <xf numFmtId="0" fontId="0" fillId="0" borderId="80" xfId="0" applyBorder="1"/>
    <xf numFmtId="0" fontId="0" fillId="0" borderId="64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0" fillId="0" borderId="85" xfId="0" applyBorder="1"/>
    <xf numFmtId="0" fontId="3" fillId="0" borderId="54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 wrapText="1"/>
    </xf>
    <xf numFmtId="4" fontId="0" fillId="0" borderId="66" xfId="0" applyNumberFormat="1" applyFont="1" applyBorder="1"/>
    <xf numFmtId="4" fontId="1" fillId="0" borderId="93" xfId="0" applyNumberFormat="1" applyFont="1" applyBorder="1"/>
    <xf numFmtId="0" fontId="9" fillId="7" borderId="2" xfId="0" applyFont="1" applyFill="1" applyBorder="1" applyAlignment="1">
      <alignment horizontal="center" vertical="center"/>
    </xf>
    <xf numFmtId="4" fontId="0" fillId="0" borderId="94" xfId="0" applyNumberFormat="1" applyFont="1" applyFill="1" applyBorder="1" applyAlignment="1">
      <alignment horizontal="right" vertical="center"/>
    </xf>
    <xf numFmtId="4" fontId="0" fillId="0" borderId="95" xfId="0" applyNumberFormat="1" applyFont="1" applyFill="1" applyBorder="1" applyAlignment="1">
      <alignment horizontal="right" vertical="center"/>
    </xf>
    <xf numFmtId="4" fontId="0" fillId="0" borderId="96" xfId="0" applyNumberFormat="1" applyFont="1" applyFill="1" applyBorder="1" applyAlignment="1">
      <alignment horizontal="right" vertical="center"/>
    </xf>
    <xf numFmtId="4" fontId="1" fillId="0" borderId="2" xfId="0" applyNumberFormat="1" applyFont="1" applyBorder="1"/>
    <xf numFmtId="0" fontId="9" fillId="6" borderId="93" xfId="0" applyFont="1" applyFill="1" applyBorder="1" applyAlignment="1">
      <alignment horizontal="center" vertical="center"/>
    </xf>
    <xf numFmtId="4" fontId="0" fillId="0" borderId="97" xfId="0" applyNumberFormat="1" applyFont="1" applyBorder="1"/>
    <xf numFmtId="4" fontId="0" fillId="0" borderId="81" xfId="0" applyNumberFormat="1" applyFont="1" applyBorder="1"/>
    <xf numFmtId="4" fontId="0" fillId="0" borderId="34" xfId="0" applyNumberFormat="1" applyFont="1" applyBorder="1"/>
    <xf numFmtId="0" fontId="9" fillId="5" borderId="2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4" fillId="0" borderId="29" xfId="0" applyFont="1" applyBorder="1" applyAlignment="1">
      <alignment horizontal="center"/>
    </xf>
    <xf numFmtId="4" fontId="0" fillId="10" borderId="35" xfId="0" applyNumberFormat="1" applyFont="1" applyFill="1" applyBorder="1" applyProtection="1">
      <protection locked="0"/>
    </xf>
    <xf numFmtId="4" fontId="0" fillId="10" borderId="66" xfId="0" applyNumberFormat="1" applyFont="1" applyFill="1" applyBorder="1" applyProtection="1">
      <protection locked="0"/>
    </xf>
    <xf numFmtId="3" fontId="0" fillId="10" borderId="66" xfId="0" applyNumberFormat="1" applyFont="1" applyFill="1" applyBorder="1" applyProtection="1">
      <protection locked="0"/>
    </xf>
    <xf numFmtId="4" fontId="0" fillId="10" borderId="35" xfId="0" applyNumberFormat="1" applyFont="1" applyFill="1" applyBorder="1"/>
    <xf numFmtId="4" fontId="0" fillId="10" borderId="66" xfId="0" applyNumberFormat="1" applyFont="1" applyFill="1" applyBorder="1"/>
    <xf numFmtId="3" fontId="0" fillId="10" borderId="66" xfId="0" applyNumberFormat="1" applyFont="1" applyFill="1" applyBorder="1"/>
    <xf numFmtId="0" fontId="0" fillId="0" borderId="3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32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29" xfId="0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2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69" xfId="0" applyBorder="1" applyAlignment="1">
      <alignment horizontal="center" wrapText="1"/>
    </xf>
    <xf numFmtId="0" fontId="0" fillId="0" borderId="57" xfId="0" applyBorder="1" applyAlignment="1">
      <alignment horizontal="center" wrapText="1"/>
    </xf>
    <xf numFmtId="0" fontId="0" fillId="0" borderId="70" xfId="0" applyBorder="1" applyAlignment="1">
      <alignment horizontal="center" wrapText="1"/>
    </xf>
    <xf numFmtId="0" fontId="4" fillId="0" borderId="17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left"/>
    </xf>
    <xf numFmtId="0" fontId="4" fillId="0" borderId="4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43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4" fillId="0" borderId="29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9" xfId="0" applyFont="1" applyBorder="1" applyAlignment="1">
      <alignment horizontal="center"/>
    </xf>
    <xf numFmtId="0" fontId="4" fillId="0" borderId="57" xfId="0" applyFont="1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2" fillId="7" borderId="24" xfId="0" applyFont="1" applyFill="1" applyBorder="1" applyAlignment="1">
      <alignment horizontal="center" vertical="center" textRotation="90" wrapText="1"/>
    </xf>
    <xf numFmtId="0" fontId="2" fillId="7" borderId="25" xfId="0" applyFont="1" applyFill="1" applyBorder="1" applyAlignment="1">
      <alignment horizontal="center" vertical="center" textRotation="90" wrapText="1"/>
    </xf>
    <xf numFmtId="0" fontId="2" fillId="7" borderId="26" xfId="0" applyFont="1" applyFill="1" applyBorder="1" applyAlignment="1">
      <alignment horizontal="center" vertical="center" textRotation="90" wrapText="1"/>
    </xf>
    <xf numFmtId="0" fontId="0" fillId="0" borderId="29" xfId="0" applyFill="1" applyBorder="1" applyAlignment="1">
      <alignment horizontal="center"/>
    </xf>
    <xf numFmtId="0" fontId="0" fillId="0" borderId="53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69" xfId="0" applyFill="1" applyBorder="1" applyAlignment="1">
      <alignment horizontal="center"/>
    </xf>
    <xf numFmtId="0" fontId="0" fillId="0" borderId="70" xfId="0" applyFill="1" applyBorder="1" applyAlignment="1">
      <alignment horizontal="center"/>
    </xf>
    <xf numFmtId="0" fontId="4" fillId="0" borderId="86" xfId="0" applyFont="1" applyFill="1" applyBorder="1" applyAlignment="1">
      <alignment horizontal="left"/>
    </xf>
    <xf numFmtId="0" fontId="4" fillId="0" borderId="52" xfId="0" applyFont="1" applyFill="1" applyBorder="1" applyAlignment="1">
      <alignment horizontal="left"/>
    </xf>
    <xf numFmtId="0" fontId="4" fillId="0" borderId="87" xfId="0" applyFont="1" applyFill="1" applyBorder="1" applyAlignment="1">
      <alignment horizontal="left"/>
    </xf>
    <xf numFmtId="0" fontId="4" fillId="0" borderId="88" xfId="0" applyFont="1" applyFill="1" applyBorder="1" applyAlignment="1">
      <alignment horizontal="left"/>
    </xf>
    <xf numFmtId="0" fontId="4" fillId="0" borderId="55" xfId="0" applyFont="1" applyFill="1" applyBorder="1" applyAlignment="1">
      <alignment horizontal="left"/>
    </xf>
    <xf numFmtId="0" fontId="4" fillId="0" borderId="89" xfId="0" applyFont="1" applyFill="1" applyBorder="1" applyAlignment="1">
      <alignment horizontal="left"/>
    </xf>
    <xf numFmtId="0" fontId="4" fillId="0" borderId="90" xfId="0" applyFont="1" applyFill="1" applyBorder="1" applyAlignment="1">
      <alignment horizontal="left"/>
    </xf>
    <xf numFmtId="0" fontId="4" fillId="0" borderId="78" xfId="0" applyFont="1" applyFill="1" applyBorder="1" applyAlignment="1">
      <alignment horizontal="left"/>
    </xf>
    <xf numFmtId="0" fontId="4" fillId="0" borderId="65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4" fillId="0" borderId="19" xfId="0" applyFont="1" applyFill="1" applyBorder="1" applyAlignment="1">
      <alignment horizontal="left"/>
    </xf>
    <xf numFmtId="0" fontId="4" fillId="0" borderId="59" xfId="0" applyFont="1" applyFill="1" applyBorder="1" applyAlignment="1">
      <alignment horizontal="left"/>
    </xf>
    <xf numFmtId="0" fontId="4" fillId="0" borderId="91" xfId="0" applyFont="1" applyFill="1" applyBorder="1" applyAlignment="1">
      <alignment horizontal="left"/>
    </xf>
    <xf numFmtId="0" fontId="4" fillId="0" borderId="92" xfId="0" applyFont="1" applyFill="1" applyBorder="1" applyAlignment="1">
      <alignment horizontal="left"/>
    </xf>
    <xf numFmtId="0" fontId="4" fillId="0" borderId="73" xfId="0" applyFont="1" applyFill="1" applyBorder="1" applyAlignment="1">
      <alignment horizontal="left"/>
    </xf>
    <xf numFmtId="0" fontId="4" fillId="9" borderId="26" xfId="0" applyFont="1" applyFill="1" applyBorder="1" applyAlignment="1">
      <alignment horizontal="center" vertical="center" wrapText="1"/>
    </xf>
    <xf numFmtId="4" fontId="4" fillId="9" borderId="15" xfId="0" applyNumberFormat="1" applyFont="1" applyFill="1" applyBorder="1" applyAlignment="1">
      <alignment horizontal="center" vertical="center"/>
    </xf>
    <xf numFmtId="0" fontId="3" fillId="0" borderId="99" xfId="0" applyFont="1" applyBorder="1" applyAlignment="1">
      <alignment wrapText="1"/>
    </xf>
    <xf numFmtId="0" fontId="3" fillId="10" borderId="11" xfId="0" applyFont="1" applyFill="1" applyBorder="1" applyAlignment="1">
      <alignment horizontal="center" vertical="center" wrapText="1"/>
    </xf>
    <xf numFmtId="0" fontId="4" fillId="9" borderId="59" xfId="0" applyFont="1" applyFill="1" applyBorder="1" applyAlignment="1">
      <alignment horizontal="center" vertical="center"/>
    </xf>
    <xf numFmtId="4" fontId="3" fillId="2" borderId="36" xfId="0" applyNumberFormat="1" applyFont="1" applyFill="1" applyBorder="1"/>
    <xf numFmtId="0" fontId="3" fillId="0" borderId="13" xfId="0" applyFont="1" applyBorder="1" applyAlignment="1">
      <alignment wrapText="1"/>
    </xf>
    <xf numFmtId="0" fontId="0" fillId="4" borderId="14" xfId="0" applyFill="1" applyBorder="1" applyAlignment="1">
      <alignment wrapText="1"/>
    </xf>
    <xf numFmtId="0" fontId="2" fillId="6" borderId="48" xfId="0" applyFont="1" applyFill="1" applyBorder="1" applyAlignment="1">
      <alignment horizontal="center" vertical="center" textRotation="90" wrapText="1"/>
    </xf>
    <xf numFmtId="0" fontId="2" fillId="6" borderId="14" xfId="0" applyFont="1" applyFill="1" applyBorder="1" applyAlignment="1">
      <alignment horizontal="center" vertical="center" textRotation="90" wrapText="1"/>
    </xf>
    <xf numFmtId="0" fontId="2" fillId="6" borderId="15" xfId="0" applyFont="1" applyFill="1" applyBorder="1" applyAlignment="1">
      <alignment horizontal="center" vertical="center" textRotation="90" wrapText="1"/>
    </xf>
    <xf numFmtId="0" fontId="2" fillId="7" borderId="100" xfId="0" applyFont="1" applyFill="1" applyBorder="1" applyAlignment="1">
      <alignment horizontal="center" vertical="center" textRotation="90" wrapText="1"/>
    </xf>
    <xf numFmtId="0" fontId="2" fillId="7" borderId="101" xfId="0" applyFont="1" applyFill="1" applyBorder="1" applyAlignment="1">
      <alignment horizontal="center" vertical="center" textRotation="90" wrapText="1"/>
    </xf>
    <xf numFmtId="0" fontId="2" fillId="7" borderId="99" xfId="0" applyFont="1" applyFill="1" applyBorder="1" applyAlignment="1">
      <alignment horizontal="center" vertical="center" textRotation="90" wrapText="1"/>
    </xf>
    <xf numFmtId="0" fontId="2" fillId="5" borderId="48" xfId="0" applyFont="1" applyFill="1" applyBorder="1" applyAlignment="1">
      <alignment horizontal="center" vertical="center" textRotation="90" wrapText="1"/>
    </xf>
    <xf numFmtId="0" fontId="2" fillId="5" borderId="14" xfId="0" applyFont="1" applyFill="1" applyBorder="1" applyAlignment="1">
      <alignment horizontal="center" vertical="center" textRotation="90" wrapText="1"/>
    </xf>
    <xf numFmtId="0" fontId="3" fillId="8" borderId="1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" fillId="5" borderId="15" xfId="0" applyFont="1" applyFill="1" applyBorder="1" applyAlignment="1">
      <alignment horizontal="center" vertical="center" textRotation="90" wrapText="1"/>
    </xf>
    <xf numFmtId="0" fontId="3" fillId="10" borderId="102" xfId="0" applyFont="1" applyFill="1" applyBorder="1" applyAlignment="1">
      <alignment horizontal="center" vertical="center" wrapText="1"/>
    </xf>
    <xf numFmtId="0" fontId="4" fillId="9" borderId="58" xfId="0" applyFont="1" applyFill="1" applyBorder="1" applyAlignment="1">
      <alignment horizontal="center" vertical="center" wrapText="1"/>
    </xf>
    <xf numFmtId="0" fontId="0" fillId="0" borderId="98" xfId="0" applyBorder="1" applyAlignment="1">
      <alignment horizontal="center" wrapText="1"/>
    </xf>
    <xf numFmtId="0" fontId="4" fillId="0" borderId="103" xfId="0" applyFont="1" applyFill="1" applyBorder="1" applyAlignment="1">
      <alignment horizontal="left"/>
    </xf>
    <xf numFmtId="0" fontId="4" fillId="0" borderId="104" xfId="0" applyFont="1" applyFill="1" applyBorder="1" applyAlignment="1">
      <alignment horizontal="left"/>
    </xf>
    <xf numFmtId="0" fontId="4" fillId="0" borderId="68" xfId="0" applyFont="1" applyFill="1" applyBorder="1" applyAlignment="1">
      <alignment horizontal="left"/>
    </xf>
    <xf numFmtId="0" fontId="4" fillId="0" borderId="105" xfId="0" applyFont="1" applyFill="1" applyBorder="1" applyAlignment="1">
      <alignment horizontal="left"/>
    </xf>
    <xf numFmtId="0" fontId="4" fillId="0" borderId="106" xfId="0" applyFont="1" applyFill="1" applyBorder="1" applyAlignment="1">
      <alignment horizontal="left"/>
    </xf>
    <xf numFmtId="0" fontId="4" fillId="0" borderId="67" xfId="0" applyFont="1" applyFill="1" applyBorder="1" applyAlignment="1">
      <alignment horizontal="left"/>
    </xf>
    <xf numFmtId="0" fontId="4" fillId="0" borderId="107" xfId="0" applyFont="1" applyFill="1" applyBorder="1" applyAlignment="1">
      <alignment horizontal="left"/>
    </xf>
    <xf numFmtId="0" fontId="4" fillId="0" borderId="108" xfId="0" applyFont="1" applyFill="1" applyBorder="1" applyAlignment="1">
      <alignment horizontal="left"/>
    </xf>
    <xf numFmtId="0" fontId="4" fillId="0" borderId="41" xfId="0" applyFont="1" applyFill="1" applyBorder="1" applyAlignment="1">
      <alignment horizontal="left"/>
    </xf>
    <xf numFmtId="0" fontId="4" fillId="0" borderId="54" xfId="0" applyFont="1" applyBorder="1" applyAlignment="1">
      <alignment horizontal="center"/>
    </xf>
    <xf numFmtId="0" fontId="4" fillId="0" borderId="109" xfId="0" applyFont="1" applyBorder="1" applyAlignment="1">
      <alignment horizontal="center"/>
    </xf>
    <xf numFmtId="0" fontId="4" fillId="0" borderId="62" xfId="0" applyFont="1" applyBorder="1" applyAlignment="1">
      <alignment horizontal="center"/>
    </xf>
    <xf numFmtId="0" fontId="4" fillId="0" borderId="82" xfId="0" applyFont="1" applyBorder="1" applyAlignment="1">
      <alignment horizontal="center"/>
    </xf>
    <xf numFmtId="0" fontId="4" fillId="0" borderId="110" xfId="0" applyFont="1" applyBorder="1" applyAlignment="1">
      <alignment horizontal="center"/>
    </xf>
    <xf numFmtId="0" fontId="4" fillId="0" borderId="111" xfId="0" applyFont="1" applyBorder="1" applyAlignment="1">
      <alignment horizontal="center"/>
    </xf>
    <xf numFmtId="0" fontId="4" fillId="0" borderId="54" xfId="0" applyFont="1" applyBorder="1" applyAlignment="1">
      <alignment horizontal="center"/>
    </xf>
    <xf numFmtId="0" fontId="3" fillId="10" borderId="11" xfId="0" applyFont="1" applyFill="1" applyBorder="1" applyAlignment="1" applyProtection="1">
      <alignment horizontal="center" vertical="center" wrapText="1"/>
      <protection locked="0"/>
    </xf>
    <xf numFmtId="0" fontId="3" fillId="10" borderId="10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AFE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D$4" lockText="1" noThreeD="1"/>
</file>

<file path=xl/ctrlProps/ctrlProp10.xml><?xml version="1.0" encoding="utf-8"?>
<formControlPr xmlns="http://schemas.microsoft.com/office/spreadsheetml/2009/9/main" objectType="CheckBox" checked="Checked" fmlaLink="$D$34" lockText="1" noThreeD="1"/>
</file>

<file path=xl/ctrlProps/ctrlProp11.xml><?xml version="1.0" encoding="utf-8"?>
<formControlPr xmlns="http://schemas.microsoft.com/office/spreadsheetml/2009/9/main" objectType="CheckBox" checked="Checked" fmlaLink="$D$35" lockText="1" noThreeD="1"/>
</file>

<file path=xl/ctrlProps/ctrlProp12.xml><?xml version="1.0" encoding="utf-8"?>
<formControlPr xmlns="http://schemas.microsoft.com/office/spreadsheetml/2009/9/main" objectType="CheckBox" checked="Checked" fmlaLink="$D$37" lockText="1" noThreeD="1"/>
</file>

<file path=xl/ctrlProps/ctrlProp13.xml><?xml version="1.0" encoding="utf-8"?>
<formControlPr xmlns="http://schemas.microsoft.com/office/spreadsheetml/2009/9/main" objectType="CheckBox" checked="Checked" fmlaLink="$D$61" lockText="1" noThreeD="1"/>
</file>

<file path=xl/ctrlProps/ctrlProp14.xml><?xml version="1.0" encoding="utf-8"?>
<formControlPr xmlns="http://schemas.microsoft.com/office/spreadsheetml/2009/9/main" objectType="CheckBox" checked="Checked" fmlaLink="$D$62" lockText="1" noThreeD="1"/>
</file>

<file path=xl/ctrlProps/ctrlProp15.xml><?xml version="1.0" encoding="utf-8"?>
<formControlPr xmlns="http://schemas.microsoft.com/office/spreadsheetml/2009/9/main" objectType="CheckBox" checked="Checked" fmlaLink="$D$63" lockText="1" noThreeD="1"/>
</file>

<file path=xl/ctrlProps/ctrlProp16.xml><?xml version="1.0" encoding="utf-8"?>
<formControlPr xmlns="http://schemas.microsoft.com/office/spreadsheetml/2009/9/main" objectType="CheckBox" checked="Checked" fmlaLink="$D$64" lockText="1" noThreeD="1"/>
</file>

<file path=xl/ctrlProps/ctrlProp17.xml><?xml version="1.0" encoding="utf-8"?>
<formControlPr xmlns="http://schemas.microsoft.com/office/spreadsheetml/2009/9/main" objectType="CheckBox" checked="Checked" fmlaLink="$D$65" lockText="1" noThreeD="1"/>
</file>

<file path=xl/ctrlProps/ctrlProp18.xml><?xml version="1.0" encoding="utf-8"?>
<formControlPr xmlns="http://schemas.microsoft.com/office/spreadsheetml/2009/9/main" objectType="CheckBox" checked="Checked" fmlaLink="$D$67" lockText="1" noThreeD="1"/>
</file>

<file path=xl/ctrlProps/ctrlProp19.xml><?xml version="1.0" encoding="utf-8"?>
<formControlPr xmlns="http://schemas.microsoft.com/office/spreadsheetml/2009/9/main" objectType="CheckBox" checked="Checked" fmlaLink="$D$4" lockText="1" noThreeD="1"/>
</file>

<file path=xl/ctrlProps/ctrlProp2.xml><?xml version="1.0" encoding="utf-8"?>
<formControlPr xmlns="http://schemas.microsoft.com/office/spreadsheetml/2009/9/main" objectType="CheckBox" checked="Checked" fmlaLink="$D$5" lockText="1" noThreeD="1"/>
</file>

<file path=xl/ctrlProps/ctrlProp20.xml><?xml version="1.0" encoding="utf-8"?>
<formControlPr xmlns="http://schemas.microsoft.com/office/spreadsheetml/2009/9/main" objectType="CheckBox" checked="Checked" fmlaLink="$D$5" lockText="1" noThreeD="1"/>
</file>

<file path=xl/ctrlProps/ctrlProp21.xml><?xml version="1.0" encoding="utf-8"?>
<formControlPr xmlns="http://schemas.microsoft.com/office/spreadsheetml/2009/9/main" objectType="CheckBox" checked="Checked" fmlaLink="$D$6" lockText="1" noThreeD="1"/>
</file>

<file path=xl/ctrlProps/ctrlProp22.xml><?xml version="1.0" encoding="utf-8"?>
<formControlPr xmlns="http://schemas.microsoft.com/office/spreadsheetml/2009/9/main" objectType="CheckBox" checked="Checked" fmlaLink="$D$7" lockText="1" noThreeD="1"/>
</file>

<file path=xl/ctrlProps/ctrlProp23.xml><?xml version="1.0" encoding="utf-8"?>
<formControlPr xmlns="http://schemas.microsoft.com/office/spreadsheetml/2009/9/main" objectType="CheckBox" checked="Checked" fmlaLink="$D$8" lockText="1" noThreeD="1"/>
</file>

<file path=xl/ctrlProps/ctrlProp24.xml><?xml version="1.0" encoding="utf-8"?>
<formControlPr xmlns="http://schemas.microsoft.com/office/spreadsheetml/2009/9/main" objectType="CheckBox" checked="Checked" fmlaLink="$D$10" lockText="1" noThreeD="1"/>
</file>

<file path=xl/ctrlProps/ctrlProp25.xml><?xml version="1.0" encoding="utf-8"?>
<formControlPr xmlns="http://schemas.microsoft.com/office/spreadsheetml/2009/9/main" objectType="CheckBox" checked="Checked" fmlaLink="$D$31" lockText="1" noThreeD="1"/>
</file>

<file path=xl/ctrlProps/ctrlProp26.xml><?xml version="1.0" encoding="utf-8"?>
<formControlPr xmlns="http://schemas.microsoft.com/office/spreadsheetml/2009/9/main" objectType="CheckBox" checked="Checked" fmlaLink="$D$32" lockText="1" noThreeD="1"/>
</file>

<file path=xl/ctrlProps/ctrlProp27.xml><?xml version="1.0" encoding="utf-8"?>
<formControlPr xmlns="http://schemas.microsoft.com/office/spreadsheetml/2009/9/main" objectType="CheckBox" checked="Checked" fmlaLink="$D$33" lockText="1" noThreeD="1"/>
</file>

<file path=xl/ctrlProps/ctrlProp28.xml><?xml version="1.0" encoding="utf-8"?>
<formControlPr xmlns="http://schemas.microsoft.com/office/spreadsheetml/2009/9/main" objectType="CheckBox" checked="Checked" fmlaLink="$D$34" lockText="1" noThreeD="1"/>
</file>

<file path=xl/ctrlProps/ctrlProp29.xml><?xml version="1.0" encoding="utf-8"?>
<formControlPr xmlns="http://schemas.microsoft.com/office/spreadsheetml/2009/9/main" objectType="CheckBox" checked="Checked" fmlaLink="$D$35" lockText="1" noThreeD="1"/>
</file>

<file path=xl/ctrlProps/ctrlProp3.xml><?xml version="1.0" encoding="utf-8"?>
<formControlPr xmlns="http://schemas.microsoft.com/office/spreadsheetml/2009/9/main" objectType="CheckBox" checked="Checked" fmlaLink="$D$6" lockText="1" noThreeD="1"/>
</file>

<file path=xl/ctrlProps/ctrlProp30.xml><?xml version="1.0" encoding="utf-8"?>
<formControlPr xmlns="http://schemas.microsoft.com/office/spreadsheetml/2009/9/main" objectType="CheckBox" checked="Checked" fmlaLink="$D$37" lockText="1" noThreeD="1"/>
</file>

<file path=xl/ctrlProps/ctrlProp31.xml><?xml version="1.0" encoding="utf-8"?>
<formControlPr xmlns="http://schemas.microsoft.com/office/spreadsheetml/2009/9/main" objectType="CheckBox" checked="Checked" fmlaLink="$D$61" lockText="1" noThreeD="1"/>
</file>

<file path=xl/ctrlProps/ctrlProp32.xml><?xml version="1.0" encoding="utf-8"?>
<formControlPr xmlns="http://schemas.microsoft.com/office/spreadsheetml/2009/9/main" objectType="CheckBox" checked="Checked" fmlaLink="$D$62" lockText="1" noThreeD="1"/>
</file>

<file path=xl/ctrlProps/ctrlProp33.xml><?xml version="1.0" encoding="utf-8"?>
<formControlPr xmlns="http://schemas.microsoft.com/office/spreadsheetml/2009/9/main" objectType="CheckBox" checked="Checked" fmlaLink="$D$63" lockText="1" noThreeD="1"/>
</file>

<file path=xl/ctrlProps/ctrlProp34.xml><?xml version="1.0" encoding="utf-8"?>
<formControlPr xmlns="http://schemas.microsoft.com/office/spreadsheetml/2009/9/main" objectType="CheckBox" checked="Checked" fmlaLink="$D$64" lockText="1" noThreeD="1"/>
</file>

<file path=xl/ctrlProps/ctrlProp35.xml><?xml version="1.0" encoding="utf-8"?>
<formControlPr xmlns="http://schemas.microsoft.com/office/spreadsheetml/2009/9/main" objectType="CheckBox" checked="Checked" fmlaLink="$D$65" lockText="1" noThreeD="1"/>
</file>

<file path=xl/ctrlProps/ctrlProp36.xml><?xml version="1.0" encoding="utf-8"?>
<formControlPr xmlns="http://schemas.microsoft.com/office/spreadsheetml/2009/9/main" objectType="CheckBox" checked="Checked" fmlaLink="$D$67" lockText="1" noThreeD="1"/>
</file>

<file path=xl/ctrlProps/ctrlProp4.xml><?xml version="1.0" encoding="utf-8"?>
<formControlPr xmlns="http://schemas.microsoft.com/office/spreadsheetml/2009/9/main" objectType="CheckBox" checked="Checked" fmlaLink="$D$7" lockText="1" noThreeD="1"/>
</file>

<file path=xl/ctrlProps/ctrlProp5.xml><?xml version="1.0" encoding="utf-8"?>
<formControlPr xmlns="http://schemas.microsoft.com/office/spreadsheetml/2009/9/main" objectType="CheckBox" checked="Checked" fmlaLink="$D$8" lockText="1" noThreeD="1"/>
</file>

<file path=xl/ctrlProps/ctrlProp6.xml><?xml version="1.0" encoding="utf-8"?>
<formControlPr xmlns="http://schemas.microsoft.com/office/spreadsheetml/2009/9/main" objectType="CheckBox" checked="Checked" fmlaLink="$D$10" lockText="1" noThreeD="1"/>
</file>

<file path=xl/ctrlProps/ctrlProp7.xml><?xml version="1.0" encoding="utf-8"?>
<formControlPr xmlns="http://schemas.microsoft.com/office/spreadsheetml/2009/9/main" objectType="CheckBox" checked="Checked" fmlaLink="$D$31" lockText="1" noThreeD="1"/>
</file>

<file path=xl/ctrlProps/ctrlProp8.xml><?xml version="1.0" encoding="utf-8"?>
<formControlPr xmlns="http://schemas.microsoft.com/office/spreadsheetml/2009/9/main" objectType="CheckBox" checked="Checked" fmlaLink="$D$32" lockText="1" noThreeD="1"/>
</file>

<file path=xl/ctrlProps/ctrlProp9.xml><?xml version="1.0" encoding="utf-8"?>
<formControlPr xmlns="http://schemas.microsoft.com/office/spreadsheetml/2009/9/main" objectType="CheckBox" checked="Checked" fmlaLink="$D$33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9525</xdr:colOff>
      <xdr:row>26</xdr:row>
      <xdr:rowOff>28575</xdr:rowOff>
    </xdr:from>
    <xdr:ext cx="6115050" cy="43678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71525" y="6610350"/>
          <a:ext cx="6115050" cy="43678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s-ES" sz="1100"/>
            <a:t>Resto* : Contenedor de residuos que no se pueden clasificar en ninguno de los contenedores del PL. </a:t>
          </a:r>
        </a:p>
        <a:p>
          <a:r>
            <a:rPr lang="es-ES" sz="1100"/>
            <a:t>No pueden contener ni RAEEs ni RPs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27</xdr:row>
      <xdr:rowOff>28575</xdr:rowOff>
    </xdr:from>
    <xdr:ext cx="6115050" cy="436786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C518F0C3-E3F6-4851-9D82-8457B4ADE990}"/>
            </a:ext>
          </a:extLst>
        </xdr:cNvPr>
        <xdr:cNvSpPr txBox="1"/>
      </xdr:nvSpPr>
      <xdr:spPr>
        <a:xfrm>
          <a:off x="619125" y="8429625"/>
          <a:ext cx="6115050" cy="43678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wrap="square" rtlCol="0" anchor="t">
          <a:noAutofit/>
        </a:bodyPr>
        <a:lstStyle/>
        <a:p>
          <a:r>
            <a:rPr lang="es-ES" sz="1100"/>
            <a:t>Resto* : Contenedor de residuos que no se pueden clasificar en ninguno de los contenedores del PL. </a:t>
          </a:r>
        </a:p>
        <a:p>
          <a:r>
            <a:rPr lang="es-ES" sz="1100"/>
            <a:t>No pueden contener ni RAEEs ni RPs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</xdr:row>
          <xdr:rowOff>638175</xdr:rowOff>
        </xdr:from>
        <xdr:to>
          <xdr:col>2</xdr:col>
          <xdr:colOff>647700</xdr:colOff>
          <xdr:row>4</xdr:row>
          <xdr:rowOff>19050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F43A5E04-915F-45FC-8D20-2A40742FC4F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</xdr:row>
          <xdr:rowOff>180975</xdr:rowOff>
        </xdr:from>
        <xdr:to>
          <xdr:col>2</xdr:col>
          <xdr:colOff>647700</xdr:colOff>
          <xdr:row>5</xdr:row>
          <xdr:rowOff>9525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6D085543-1343-417D-9068-486D7FDBE0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5</xdr:row>
          <xdr:rowOff>9525</xdr:rowOff>
        </xdr:from>
        <xdr:to>
          <xdr:col>2</xdr:col>
          <xdr:colOff>638175</xdr:colOff>
          <xdr:row>6</xdr:row>
          <xdr:rowOff>9525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865840CD-B54F-4364-A830-2CCC052178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5</xdr:row>
          <xdr:rowOff>209550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98AD620D-1816-4392-AE6D-D3A2A40162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0</xdr:rowOff>
        </xdr:from>
        <xdr:to>
          <xdr:col>2</xdr:col>
          <xdr:colOff>638175</xdr:colOff>
          <xdr:row>8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A3E90330-D0DC-4555-8ABC-ADF640358E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2</xdr:col>
          <xdr:colOff>638175</xdr:colOff>
          <xdr:row>10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177F0DA1-EDB8-40E5-A15B-492B687BEB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628650</xdr:rowOff>
        </xdr:from>
        <xdr:to>
          <xdr:col>2</xdr:col>
          <xdr:colOff>647700</xdr:colOff>
          <xdr:row>31</xdr:row>
          <xdr:rowOff>9525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D55CC6AB-6BA6-4C8E-AFBD-79D9E24023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30</xdr:row>
          <xdr:rowOff>466725</xdr:rowOff>
        </xdr:from>
        <xdr:to>
          <xdr:col>2</xdr:col>
          <xdr:colOff>647700</xdr:colOff>
          <xdr:row>32</xdr:row>
          <xdr:rowOff>19050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711380AB-CAF6-47EA-9427-55A1D46D50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31</xdr:row>
          <xdr:rowOff>466725</xdr:rowOff>
        </xdr:from>
        <xdr:to>
          <xdr:col>2</xdr:col>
          <xdr:colOff>647700</xdr:colOff>
          <xdr:row>33</xdr:row>
          <xdr:rowOff>0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96DB7528-69D8-4D17-A54C-8A58E323A8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32</xdr:row>
          <xdr:rowOff>466725</xdr:rowOff>
        </xdr:from>
        <xdr:to>
          <xdr:col>2</xdr:col>
          <xdr:colOff>647700</xdr:colOff>
          <xdr:row>34</xdr:row>
          <xdr:rowOff>19050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BD812E8D-136C-4237-B745-A86BD45C6D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33</xdr:row>
          <xdr:rowOff>466725</xdr:rowOff>
        </xdr:from>
        <xdr:to>
          <xdr:col>2</xdr:col>
          <xdr:colOff>647700</xdr:colOff>
          <xdr:row>35</xdr:row>
          <xdr:rowOff>0</xdr:rowOff>
        </xdr:to>
        <xdr:sp macro="" textlink="">
          <xdr:nvSpPr>
            <xdr:cNvPr id="3122" name="Check Box 50" hidden="1">
              <a:extLst>
                <a:ext uri="{63B3BB69-23CF-44E3-9099-C40C66FF867C}">
                  <a14:compatExt spid="_x0000_s3122"/>
                </a:ext>
                <a:ext uri="{FF2B5EF4-FFF2-40B4-BE49-F238E27FC236}">
                  <a16:creationId xmlns:a16="http://schemas.microsoft.com/office/drawing/2014/main" id="{42E0A87D-383D-42AB-A05F-BD92D7A16EC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35</xdr:row>
          <xdr:rowOff>466725</xdr:rowOff>
        </xdr:from>
        <xdr:to>
          <xdr:col>2</xdr:col>
          <xdr:colOff>647700</xdr:colOff>
          <xdr:row>37</xdr:row>
          <xdr:rowOff>0</xdr:rowOff>
        </xdr:to>
        <xdr:sp macro="" textlink="">
          <xdr:nvSpPr>
            <xdr:cNvPr id="3124" name="Check Box 52" hidden="1">
              <a:extLst>
                <a:ext uri="{63B3BB69-23CF-44E3-9099-C40C66FF867C}">
                  <a14:compatExt spid="_x0000_s3124"/>
                </a:ext>
                <a:ext uri="{FF2B5EF4-FFF2-40B4-BE49-F238E27FC236}">
                  <a16:creationId xmlns:a16="http://schemas.microsoft.com/office/drawing/2014/main" id="{B0FA179A-2C9C-4AE7-890C-4D9307D7CF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59</xdr:row>
          <xdr:rowOff>657225</xdr:rowOff>
        </xdr:from>
        <xdr:to>
          <xdr:col>2</xdr:col>
          <xdr:colOff>666750</xdr:colOff>
          <xdr:row>61</xdr:row>
          <xdr:rowOff>9525</xdr:rowOff>
        </xdr:to>
        <xdr:sp macro="" textlink="">
          <xdr:nvSpPr>
            <xdr:cNvPr id="3126" name="Check Box 54" hidden="1">
              <a:extLst>
                <a:ext uri="{63B3BB69-23CF-44E3-9099-C40C66FF867C}">
                  <a14:compatExt spid="_x0000_s3126"/>
                </a:ext>
                <a:ext uri="{FF2B5EF4-FFF2-40B4-BE49-F238E27FC236}">
                  <a16:creationId xmlns:a16="http://schemas.microsoft.com/office/drawing/2014/main" id="{AA0E51A4-CA05-44B3-AA2E-BAB0D13EA6A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60</xdr:row>
          <xdr:rowOff>657225</xdr:rowOff>
        </xdr:from>
        <xdr:to>
          <xdr:col>2</xdr:col>
          <xdr:colOff>666750</xdr:colOff>
          <xdr:row>62</xdr:row>
          <xdr:rowOff>19050</xdr:rowOff>
        </xdr:to>
        <xdr:sp macro="" textlink="">
          <xdr:nvSpPr>
            <xdr:cNvPr id="3127" name="Check Box 55" hidden="1">
              <a:extLst>
                <a:ext uri="{63B3BB69-23CF-44E3-9099-C40C66FF867C}">
                  <a14:compatExt spid="_x0000_s3127"/>
                </a:ext>
                <a:ext uri="{FF2B5EF4-FFF2-40B4-BE49-F238E27FC236}">
                  <a16:creationId xmlns:a16="http://schemas.microsoft.com/office/drawing/2014/main" id="{7CECA079-77F6-47C5-8357-A71BE795CD2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61</xdr:row>
          <xdr:rowOff>657225</xdr:rowOff>
        </xdr:from>
        <xdr:to>
          <xdr:col>2</xdr:col>
          <xdr:colOff>666750</xdr:colOff>
          <xdr:row>63</xdr:row>
          <xdr:rowOff>0</xdr:rowOff>
        </xdr:to>
        <xdr:sp macro="" textlink="">
          <xdr:nvSpPr>
            <xdr:cNvPr id="3128" name="Check Box 56" hidden="1">
              <a:extLst>
                <a:ext uri="{63B3BB69-23CF-44E3-9099-C40C66FF867C}">
                  <a14:compatExt spid="_x0000_s3128"/>
                </a:ext>
                <a:ext uri="{FF2B5EF4-FFF2-40B4-BE49-F238E27FC236}">
                  <a16:creationId xmlns:a16="http://schemas.microsoft.com/office/drawing/2014/main" id="{1A47F4A9-F9CA-41F5-9B86-195BF7C397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62</xdr:row>
          <xdr:rowOff>200025</xdr:rowOff>
        </xdr:from>
        <xdr:to>
          <xdr:col>2</xdr:col>
          <xdr:colOff>666750</xdr:colOff>
          <xdr:row>64</xdr:row>
          <xdr:rowOff>9525</xdr:rowOff>
        </xdr:to>
        <xdr:sp macro="" textlink="">
          <xdr:nvSpPr>
            <xdr:cNvPr id="3129" name="Check Box 57" hidden="1">
              <a:extLst>
                <a:ext uri="{63B3BB69-23CF-44E3-9099-C40C66FF867C}">
                  <a14:compatExt spid="_x0000_s3129"/>
                </a:ext>
                <a:ext uri="{FF2B5EF4-FFF2-40B4-BE49-F238E27FC236}">
                  <a16:creationId xmlns:a16="http://schemas.microsoft.com/office/drawing/2014/main" id="{0EC3B6A8-96D0-4777-82B2-007FFC31BEE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63</xdr:row>
          <xdr:rowOff>657225</xdr:rowOff>
        </xdr:from>
        <xdr:to>
          <xdr:col>2</xdr:col>
          <xdr:colOff>666750</xdr:colOff>
          <xdr:row>65</xdr:row>
          <xdr:rowOff>0</xdr:rowOff>
        </xdr:to>
        <xdr:sp macro="" textlink="">
          <xdr:nvSpPr>
            <xdr:cNvPr id="3130" name="Check Box 58" hidden="1">
              <a:extLst>
                <a:ext uri="{63B3BB69-23CF-44E3-9099-C40C66FF867C}">
                  <a14:compatExt spid="_x0000_s3130"/>
                </a:ext>
                <a:ext uri="{FF2B5EF4-FFF2-40B4-BE49-F238E27FC236}">
                  <a16:creationId xmlns:a16="http://schemas.microsoft.com/office/drawing/2014/main" id="{E2997A95-23DC-467C-A6A4-3DE6931C68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65</xdr:row>
          <xdr:rowOff>657225</xdr:rowOff>
        </xdr:from>
        <xdr:to>
          <xdr:col>2</xdr:col>
          <xdr:colOff>666750</xdr:colOff>
          <xdr:row>67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7AA8D062-47EE-4B05-83BC-8C3B01EC378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</xdr:row>
          <xdr:rowOff>638175</xdr:rowOff>
        </xdr:from>
        <xdr:to>
          <xdr:col>2</xdr:col>
          <xdr:colOff>647700</xdr:colOff>
          <xdr:row>4</xdr:row>
          <xdr:rowOff>19050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F561F61E-8272-4D47-98DC-C41D8F1560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</xdr:row>
          <xdr:rowOff>180975</xdr:rowOff>
        </xdr:from>
        <xdr:to>
          <xdr:col>2</xdr:col>
          <xdr:colOff>647700</xdr:colOff>
          <xdr:row>5</xdr:row>
          <xdr:rowOff>9525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71A420E1-5F76-4B23-A404-95BE7762028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5</xdr:row>
          <xdr:rowOff>9525</xdr:rowOff>
        </xdr:from>
        <xdr:to>
          <xdr:col>2</xdr:col>
          <xdr:colOff>638175</xdr:colOff>
          <xdr:row>6</xdr:row>
          <xdr:rowOff>9525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6119441-55A7-4888-A802-2A7E45A90A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5</xdr:row>
          <xdr:rowOff>209550</xdr:rowOff>
        </xdr:from>
        <xdr:to>
          <xdr:col>2</xdr:col>
          <xdr:colOff>638175</xdr:colOff>
          <xdr:row>7</xdr:row>
          <xdr:rowOff>19050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CD2D326E-3771-46B7-811C-C1E1A8F009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7</xdr:row>
          <xdr:rowOff>0</xdr:rowOff>
        </xdr:from>
        <xdr:to>
          <xdr:col>2</xdr:col>
          <xdr:colOff>638175</xdr:colOff>
          <xdr:row>8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21B64805-AFA9-429B-98C0-34600B2302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9</xdr:row>
          <xdr:rowOff>9525</xdr:rowOff>
        </xdr:from>
        <xdr:to>
          <xdr:col>2</xdr:col>
          <xdr:colOff>638175</xdr:colOff>
          <xdr:row>10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9D502D5F-B10F-4CE0-8DA9-4BEC085E18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29</xdr:row>
          <xdr:rowOff>628650</xdr:rowOff>
        </xdr:from>
        <xdr:to>
          <xdr:col>2</xdr:col>
          <xdr:colOff>647700</xdr:colOff>
          <xdr:row>31</xdr:row>
          <xdr:rowOff>9525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9E1B23A6-0408-41FF-9793-ACAFE903DE4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30</xdr:row>
          <xdr:rowOff>466725</xdr:rowOff>
        </xdr:from>
        <xdr:to>
          <xdr:col>2</xdr:col>
          <xdr:colOff>647700</xdr:colOff>
          <xdr:row>32</xdr:row>
          <xdr:rowOff>19050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BF97F982-38EE-488E-BAA6-1EBCDDF9D8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31</xdr:row>
          <xdr:rowOff>466725</xdr:rowOff>
        </xdr:from>
        <xdr:to>
          <xdr:col>2</xdr:col>
          <xdr:colOff>647700</xdr:colOff>
          <xdr:row>33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F8953946-F3D8-4D48-B78D-C053F9EF2E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32</xdr:row>
          <xdr:rowOff>466725</xdr:rowOff>
        </xdr:from>
        <xdr:to>
          <xdr:col>2</xdr:col>
          <xdr:colOff>647700</xdr:colOff>
          <xdr:row>34</xdr:row>
          <xdr:rowOff>19050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18C085F3-386D-4669-B25A-B5E80597C3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33</xdr:row>
          <xdr:rowOff>466725</xdr:rowOff>
        </xdr:from>
        <xdr:to>
          <xdr:col>2</xdr:col>
          <xdr:colOff>647700</xdr:colOff>
          <xdr:row>35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6834291A-8AE5-40F4-B2E4-960495755F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342900</xdr:colOff>
          <xdr:row>35</xdr:row>
          <xdr:rowOff>466725</xdr:rowOff>
        </xdr:from>
        <xdr:to>
          <xdr:col>2</xdr:col>
          <xdr:colOff>647700</xdr:colOff>
          <xdr:row>37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D7517469-BDF5-4213-AF28-4E88725F371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59</xdr:row>
          <xdr:rowOff>657225</xdr:rowOff>
        </xdr:from>
        <xdr:to>
          <xdr:col>2</xdr:col>
          <xdr:colOff>666750</xdr:colOff>
          <xdr:row>61</xdr:row>
          <xdr:rowOff>9525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7319FCAB-FE8A-41F4-A8C0-6D657D0B67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60</xdr:row>
          <xdr:rowOff>657225</xdr:rowOff>
        </xdr:from>
        <xdr:to>
          <xdr:col>2</xdr:col>
          <xdr:colOff>666750</xdr:colOff>
          <xdr:row>62</xdr:row>
          <xdr:rowOff>19050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C739A2A8-9DE3-4A08-B7CC-6F9F8C2BFF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61</xdr:row>
          <xdr:rowOff>657225</xdr:rowOff>
        </xdr:from>
        <xdr:to>
          <xdr:col>2</xdr:col>
          <xdr:colOff>666750</xdr:colOff>
          <xdr:row>63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33603CD6-CE0A-4981-A1F6-8BE6007042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62</xdr:row>
          <xdr:rowOff>200025</xdr:rowOff>
        </xdr:from>
        <xdr:to>
          <xdr:col>2</xdr:col>
          <xdr:colOff>666750</xdr:colOff>
          <xdr:row>64</xdr:row>
          <xdr:rowOff>9525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439AE101-F721-4860-8D2A-023C64A022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63</xdr:row>
          <xdr:rowOff>657225</xdr:rowOff>
        </xdr:from>
        <xdr:to>
          <xdr:col>2</xdr:col>
          <xdr:colOff>666750</xdr:colOff>
          <xdr:row>65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CD89B95D-76BC-4CF2-A1F0-5BFD49FEEF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65</xdr:row>
          <xdr:rowOff>657225</xdr:rowOff>
        </xdr:from>
        <xdr:to>
          <xdr:col>2</xdr:col>
          <xdr:colOff>666750</xdr:colOff>
          <xdr:row>67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E6A50D4-FE58-4951-B879-8C619050581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3.xml"/><Relationship Id="rId13" Type="http://schemas.openxmlformats.org/officeDocument/2006/relationships/ctrlProp" Target="../ctrlProps/ctrlProp28.xml"/><Relationship Id="rId18" Type="http://schemas.openxmlformats.org/officeDocument/2006/relationships/ctrlProp" Target="../ctrlProps/ctrlProp3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6.xml"/><Relationship Id="rId7" Type="http://schemas.openxmlformats.org/officeDocument/2006/relationships/ctrlProp" Target="../ctrlProps/ctrlProp22.xml"/><Relationship Id="rId12" Type="http://schemas.openxmlformats.org/officeDocument/2006/relationships/ctrlProp" Target="../ctrlProps/ctrlProp27.xml"/><Relationship Id="rId17" Type="http://schemas.openxmlformats.org/officeDocument/2006/relationships/ctrlProp" Target="../ctrlProps/ctrlProp32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31.xml"/><Relationship Id="rId20" Type="http://schemas.openxmlformats.org/officeDocument/2006/relationships/ctrlProp" Target="../ctrlProps/ctrlProp3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1.xml"/><Relationship Id="rId11" Type="http://schemas.openxmlformats.org/officeDocument/2006/relationships/ctrlProp" Target="../ctrlProps/ctrlProp26.xml"/><Relationship Id="rId5" Type="http://schemas.openxmlformats.org/officeDocument/2006/relationships/ctrlProp" Target="../ctrlProps/ctrlProp20.xml"/><Relationship Id="rId15" Type="http://schemas.openxmlformats.org/officeDocument/2006/relationships/ctrlProp" Target="../ctrlProps/ctrlProp30.xml"/><Relationship Id="rId10" Type="http://schemas.openxmlformats.org/officeDocument/2006/relationships/ctrlProp" Target="../ctrlProps/ctrlProp25.xml"/><Relationship Id="rId19" Type="http://schemas.openxmlformats.org/officeDocument/2006/relationships/ctrlProp" Target="../ctrlProps/ctrlProp34.xml"/><Relationship Id="rId4" Type="http://schemas.openxmlformats.org/officeDocument/2006/relationships/ctrlProp" Target="../ctrlProps/ctrlProp19.xml"/><Relationship Id="rId9" Type="http://schemas.openxmlformats.org/officeDocument/2006/relationships/ctrlProp" Target="../ctrlProps/ctrlProp24.xml"/><Relationship Id="rId14" Type="http://schemas.openxmlformats.org/officeDocument/2006/relationships/ctrlProp" Target="../ctrlProps/ctrlProp29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54"/>
  <sheetViews>
    <sheetView topLeftCell="A7" workbookViewId="0">
      <selection activeCell="B30" sqref="B30:Q54"/>
    </sheetView>
  </sheetViews>
  <sheetFormatPr baseColWidth="10" defaultRowHeight="15" x14ac:dyDescent="0.25"/>
  <cols>
    <col min="1" max="1" width="4.85546875" customWidth="1"/>
    <col min="2" max="2" width="6.5703125" style="1" bestFit="1" customWidth="1"/>
    <col min="3" max="3" width="5.42578125" style="1" customWidth="1"/>
    <col min="4" max="4" width="4.85546875" style="1" customWidth="1"/>
    <col min="5" max="5" width="21.7109375" style="1" bestFit="1" customWidth="1"/>
    <col min="6" max="6" width="20.42578125" style="1" customWidth="1"/>
    <col min="7" max="7" width="19.7109375" style="1" customWidth="1"/>
    <col min="8" max="8" width="19.85546875" style="1" customWidth="1"/>
    <col min="9" max="9" width="15" style="1" customWidth="1"/>
    <col min="10" max="10" width="15.28515625" style="1" customWidth="1"/>
    <col min="11" max="12" width="13.42578125" style="1" customWidth="1"/>
    <col min="13" max="13" width="13.85546875" customWidth="1"/>
    <col min="14" max="14" width="15.140625" customWidth="1"/>
    <col min="15" max="15" width="13.85546875" customWidth="1"/>
    <col min="16" max="16" width="15" customWidth="1"/>
    <col min="17" max="17" width="21.85546875" customWidth="1"/>
  </cols>
  <sheetData>
    <row r="1" spans="1:43" ht="15.75" thickBot="1" x14ac:dyDescent="0.3">
      <c r="A1" s="6"/>
      <c r="B1" s="223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1"/>
      <c r="S1" s="222"/>
      <c r="T1" s="222"/>
      <c r="U1" s="222"/>
      <c r="V1" s="222"/>
      <c r="W1" s="222"/>
      <c r="X1" s="222"/>
      <c r="Y1" s="222"/>
      <c r="Z1" s="222"/>
      <c r="AA1" s="222"/>
      <c r="AB1" s="222"/>
      <c r="AC1" s="222"/>
      <c r="AD1" s="222"/>
      <c r="AE1" s="222"/>
      <c r="AF1" s="222"/>
      <c r="AG1" s="222"/>
      <c r="AH1" s="222"/>
      <c r="AI1" s="222"/>
      <c r="AJ1" s="222"/>
      <c r="AK1" s="222"/>
      <c r="AL1" s="222"/>
      <c r="AM1" s="222"/>
      <c r="AN1" s="222"/>
      <c r="AO1" s="222"/>
      <c r="AP1" s="222"/>
      <c r="AQ1" s="222"/>
    </row>
    <row r="2" spans="1:43" ht="45" x14ac:dyDescent="0.25">
      <c r="A2" s="5"/>
      <c r="B2" s="225"/>
      <c r="C2" s="226"/>
      <c r="D2" s="226"/>
      <c r="E2" s="226"/>
      <c r="F2" s="248"/>
      <c r="G2" s="16" t="s">
        <v>13</v>
      </c>
      <c r="H2" s="17" t="s">
        <v>1</v>
      </c>
      <c r="I2" s="17" t="s">
        <v>21</v>
      </c>
      <c r="J2" s="17" t="s">
        <v>22</v>
      </c>
      <c r="K2" s="17" t="s">
        <v>30</v>
      </c>
      <c r="L2" s="17" t="s">
        <v>26</v>
      </c>
      <c r="M2" s="18" t="s">
        <v>19</v>
      </c>
      <c r="N2" s="25" t="s">
        <v>39</v>
      </c>
      <c r="O2" s="25" t="s">
        <v>37</v>
      </c>
      <c r="P2" s="25" t="s">
        <v>38</v>
      </c>
      <c r="Q2" s="19" t="s">
        <v>25</v>
      </c>
      <c r="R2" s="222"/>
      <c r="S2" s="222"/>
      <c r="T2" s="222"/>
      <c r="U2" s="222"/>
      <c r="V2" s="222"/>
      <c r="W2" s="222"/>
      <c r="X2" s="222"/>
      <c r="Y2" s="222"/>
      <c r="Z2" s="222"/>
      <c r="AA2" s="222"/>
      <c r="AB2" s="222"/>
      <c r="AC2" s="222"/>
      <c r="AD2" s="222"/>
      <c r="AE2" s="222"/>
      <c r="AF2" s="222"/>
      <c r="AG2" s="222"/>
      <c r="AH2" s="222"/>
      <c r="AI2" s="222"/>
      <c r="AJ2" s="222"/>
      <c r="AK2" s="222"/>
      <c r="AL2" s="222"/>
      <c r="AM2" s="222"/>
      <c r="AN2" s="222"/>
      <c r="AO2" s="222"/>
      <c r="AP2" s="222"/>
      <c r="AQ2" s="222"/>
    </row>
    <row r="3" spans="1:43" ht="30.75" thickBot="1" x14ac:dyDescent="0.3">
      <c r="A3" s="228"/>
      <c r="B3" s="249"/>
      <c r="C3" s="250"/>
      <c r="D3" s="224"/>
      <c r="E3" s="224"/>
      <c r="F3" s="251"/>
      <c r="G3" s="78" t="s">
        <v>14</v>
      </c>
      <c r="H3" s="79" t="s">
        <v>4</v>
      </c>
      <c r="I3" s="79"/>
      <c r="J3" s="79"/>
      <c r="K3" s="79" t="s">
        <v>28</v>
      </c>
      <c r="L3" s="79" t="s">
        <v>27</v>
      </c>
      <c r="M3" s="80"/>
      <c r="N3" s="81"/>
      <c r="O3" s="81"/>
      <c r="P3" s="81"/>
      <c r="Q3" s="20"/>
      <c r="R3" s="222"/>
      <c r="S3" s="222"/>
      <c r="T3" s="222"/>
      <c r="U3" s="222"/>
      <c r="V3" s="222"/>
      <c r="W3" s="222"/>
      <c r="X3" s="222"/>
      <c r="Y3" s="222"/>
      <c r="Z3" s="222"/>
      <c r="AA3" s="222"/>
      <c r="AB3" s="222"/>
      <c r="AC3" s="222"/>
      <c r="AD3" s="222"/>
      <c r="AE3" s="222"/>
      <c r="AF3" s="222"/>
      <c r="AG3" s="222"/>
      <c r="AH3" s="222"/>
      <c r="AI3" s="222"/>
      <c r="AJ3" s="222"/>
      <c r="AK3" s="222"/>
      <c r="AL3" s="222"/>
      <c r="AM3" s="222"/>
      <c r="AN3" s="222"/>
      <c r="AO3" s="222"/>
      <c r="AP3" s="222"/>
      <c r="AQ3" s="222"/>
    </row>
    <row r="4" spans="1:43" ht="33.75" customHeight="1" thickBot="1" x14ac:dyDescent="0.3">
      <c r="A4" s="222"/>
      <c r="B4" s="284" t="s">
        <v>12</v>
      </c>
      <c r="C4" s="290" t="s">
        <v>5</v>
      </c>
      <c r="D4" s="287" t="s">
        <v>0</v>
      </c>
      <c r="E4" s="10" t="s">
        <v>2</v>
      </c>
      <c r="F4" s="2"/>
      <c r="G4" s="82">
        <v>100</v>
      </c>
      <c r="H4" s="82">
        <v>50</v>
      </c>
      <c r="I4" s="83" t="s">
        <v>33</v>
      </c>
      <c r="J4" s="82">
        <v>2</v>
      </c>
      <c r="K4" s="86">
        <v>24.18</v>
      </c>
      <c r="L4" s="87">
        <v>0.18</v>
      </c>
      <c r="M4" s="88">
        <f>ROUNDUP(G4/2.3,0)</f>
        <v>44</v>
      </c>
      <c r="N4" s="88">
        <f>J4*80*12</f>
        <v>1920</v>
      </c>
      <c r="O4" s="88">
        <f>G4*H4*L4</f>
        <v>900</v>
      </c>
      <c r="P4" s="166">
        <f>G4*K4</f>
        <v>2418</v>
      </c>
      <c r="Q4" s="176">
        <f>N4+O4+P4</f>
        <v>5238</v>
      </c>
      <c r="R4" s="222"/>
      <c r="S4" s="222"/>
      <c r="T4" s="222"/>
      <c r="U4" s="222"/>
      <c r="V4" s="222"/>
      <c r="W4" s="222"/>
      <c r="X4" s="222"/>
      <c r="Y4" s="222"/>
      <c r="Z4" s="222"/>
      <c r="AA4" s="222"/>
      <c r="AB4" s="222"/>
      <c r="AC4" s="222"/>
      <c r="AD4" s="222"/>
      <c r="AE4" s="222"/>
      <c r="AF4" s="222"/>
      <c r="AG4" s="222"/>
      <c r="AH4" s="222"/>
      <c r="AI4" s="222"/>
      <c r="AJ4" s="222"/>
      <c r="AK4" s="222"/>
      <c r="AL4" s="222"/>
      <c r="AM4" s="222"/>
      <c r="AN4" s="222"/>
      <c r="AO4" s="222"/>
      <c r="AP4" s="222"/>
      <c r="AQ4" s="222"/>
    </row>
    <row r="5" spans="1:43" ht="18" thickBot="1" x14ac:dyDescent="0.3">
      <c r="A5" s="222"/>
      <c r="B5" s="285"/>
      <c r="C5" s="291"/>
      <c r="D5" s="288"/>
      <c r="E5" s="11" t="s">
        <v>20</v>
      </c>
      <c r="F5" s="3"/>
      <c r="G5" s="66">
        <v>50</v>
      </c>
      <c r="H5" s="66">
        <v>50</v>
      </c>
      <c r="I5" s="67" t="s">
        <v>34</v>
      </c>
      <c r="J5" s="66">
        <v>2</v>
      </c>
      <c r="K5" s="89">
        <v>24.18</v>
      </c>
      <c r="L5" s="90">
        <v>0.18</v>
      </c>
      <c r="M5" s="91">
        <f>ROUNDUP(G5,0)</f>
        <v>50</v>
      </c>
      <c r="N5" s="91">
        <f>J5*50*12</f>
        <v>1200</v>
      </c>
      <c r="O5" s="91">
        <f t="shared" ref="O5:O6" si="0">G5*H5*L5</f>
        <v>450</v>
      </c>
      <c r="P5" s="167">
        <f t="shared" ref="P5:P6" si="1">G5*K5</f>
        <v>1209</v>
      </c>
      <c r="Q5" s="176">
        <f t="shared" ref="Q5:Q6" si="2">N5+O5+P5</f>
        <v>2859</v>
      </c>
      <c r="R5" s="222"/>
      <c r="S5" s="222"/>
      <c r="T5" s="222"/>
      <c r="U5" s="222"/>
      <c r="V5" s="222"/>
      <c r="W5" s="222"/>
      <c r="X5" s="222"/>
      <c r="Y5" s="222"/>
      <c r="Z5" s="222"/>
      <c r="AA5" s="222"/>
      <c r="AB5" s="222"/>
      <c r="AC5" s="222"/>
      <c r="AD5" s="222"/>
      <c r="AE5" s="222"/>
      <c r="AF5" s="222"/>
      <c r="AG5" s="222"/>
      <c r="AH5" s="222"/>
      <c r="AI5" s="222"/>
      <c r="AJ5" s="222"/>
      <c r="AK5" s="222"/>
      <c r="AL5" s="222"/>
      <c r="AM5" s="222"/>
      <c r="AN5" s="222"/>
      <c r="AO5" s="222"/>
      <c r="AP5" s="222"/>
      <c r="AQ5" s="222"/>
    </row>
    <row r="6" spans="1:43" ht="18" thickBot="1" x14ac:dyDescent="0.3">
      <c r="A6" s="222"/>
      <c r="B6" s="285"/>
      <c r="C6" s="291"/>
      <c r="D6" s="289"/>
      <c r="E6" s="12" t="s">
        <v>3</v>
      </c>
      <c r="F6" s="4"/>
      <c r="G6" s="68">
        <v>60</v>
      </c>
      <c r="H6" s="68">
        <v>50</v>
      </c>
      <c r="I6" s="70" t="s">
        <v>34</v>
      </c>
      <c r="J6" s="68">
        <v>2</v>
      </c>
      <c r="K6" s="92">
        <v>24.18</v>
      </c>
      <c r="L6" s="90">
        <v>0.18</v>
      </c>
      <c r="M6" s="93">
        <f>ROUNDUP(G6/1.5,0)</f>
        <v>40</v>
      </c>
      <c r="N6" s="93">
        <f>J6*50*12</f>
        <v>1200</v>
      </c>
      <c r="O6" s="93">
        <f t="shared" si="0"/>
        <v>540</v>
      </c>
      <c r="P6" s="168">
        <f t="shared" si="1"/>
        <v>1450.8</v>
      </c>
      <c r="Q6" s="177">
        <f t="shared" si="2"/>
        <v>3190.8</v>
      </c>
      <c r="R6" s="222"/>
      <c r="S6" s="222"/>
      <c r="T6" s="222"/>
      <c r="U6" s="222"/>
      <c r="V6" s="222"/>
      <c r="W6" s="222"/>
      <c r="X6" s="222"/>
      <c r="Y6" s="222"/>
      <c r="Z6" s="222"/>
      <c r="AA6" s="222"/>
      <c r="AB6" s="222"/>
      <c r="AC6" s="222"/>
      <c r="AD6" s="222"/>
      <c r="AE6" s="222"/>
      <c r="AF6" s="222"/>
      <c r="AG6" s="222"/>
      <c r="AH6" s="222"/>
      <c r="AI6" s="222"/>
      <c r="AJ6" s="222"/>
      <c r="AK6" s="222"/>
      <c r="AL6" s="222"/>
      <c r="AM6" s="222"/>
      <c r="AN6" s="222"/>
      <c r="AO6" s="222"/>
      <c r="AP6" s="222"/>
      <c r="AQ6" s="222"/>
    </row>
    <row r="7" spans="1:43" ht="30.75" thickBot="1" x14ac:dyDescent="0.3">
      <c r="A7" s="222"/>
      <c r="B7" s="285"/>
      <c r="C7" s="291"/>
      <c r="D7" s="8"/>
      <c r="E7" s="13"/>
      <c r="F7" s="3"/>
      <c r="G7" s="21" t="s">
        <v>14</v>
      </c>
      <c r="H7" s="22" t="s">
        <v>31</v>
      </c>
      <c r="I7" s="22"/>
      <c r="J7" s="22"/>
      <c r="K7" s="22" t="s">
        <v>28</v>
      </c>
      <c r="L7" s="22"/>
      <c r="M7" s="23"/>
      <c r="N7" s="24"/>
      <c r="O7" s="24"/>
      <c r="P7" s="24"/>
      <c r="Q7" s="26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</row>
    <row r="8" spans="1:43" ht="30" x14ac:dyDescent="0.25">
      <c r="A8" s="222"/>
      <c r="B8" s="285"/>
      <c r="C8" s="291"/>
      <c r="D8" s="8"/>
      <c r="E8" s="13" t="s">
        <v>6</v>
      </c>
      <c r="F8" s="15" t="s">
        <v>7</v>
      </c>
      <c r="G8" s="71">
        <v>60</v>
      </c>
      <c r="H8" s="77"/>
      <c r="I8" s="77"/>
      <c r="J8" s="77"/>
      <c r="K8" s="94">
        <v>60</v>
      </c>
      <c r="L8" s="90">
        <v>0</v>
      </c>
      <c r="M8" s="95"/>
      <c r="N8" s="95"/>
      <c r="O8" s="95"/>
      <c r="P8" s="169">
        <f>G8*K8</f>
        <v>3600</v>
      </c>
      <c r="Q8" s="27">
        <f>P8</f>
        <v>3600</v>
      </c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</row>
    <row r="9" spans="1:43" ht="30.75" thickBot="1" x14ac:dyDescent="0.3">
      <c r="A9" s="222"/>
      <c r="B9" s="285"/>
      <c r="C9" s="291"/>
      <c r="D9" s="8"/>
      <c r="E9" s="13"/>
      <c r="F9" s="15" t="s">
        <v>8</v>
      </c>
      <c r="G9" s="68">
        <v>0</v>
      </c>
      <c r="H9" s="69"/>
      <c r="I9" s="69"/>
      <c r="J9" s="69"/>
      <c r="K9" s="96">
        <v>10</v>
      </c>
      <c r="L9" s="90">
        <v>0</v>
      </c>
      <c r="M9" s="95"/>
      <c r="N9" s="95"/>
      <c r="O9" s="95"/>
      <c r="P9" s="170">
        <f>G9*K9</f>
        <v>0</v>
      </c>
      <c r="Q9" s="29">
        <f>P9</f>
        <v>0</v>
      </c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</row>
    <row r="10" spans="1:43" ht="30.75" thickBot="1" x14ac:dyDescent="0.3">
      <c r="A10" s="222"/>
      <c r="B10" s="285"/>
      <c r="C10" s="291"/>
      <c r="D10" s="8"/>
      <c r="E10" s="13"/>
      <c r="F10" s="15"/>
      <c r="G10" s="21" t="s">
        <v>35</v>
      </c>
      <c r="H10" s="22" t="s">
        <v>36</v>
      </c>
      <c r="I10" s="22"/>
      <c r="J10" s="22"/>
      <c r="K10" s="22" t="s">
        <v>28</v>
      </c>
      <c r="L10" s="22"/>
      <c r="M10" s="23"/>
      <c r="N10" s="24"/>
      <c r="O10" s="24"/>
      <c r="P10" s="24"/>
      <c r="Q10" s="26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</row>
    <row r="11" spans="1:43" ht="15.75" thickBot="1" x14ac:dyDescent="0.3">
      <c r="A11" s="222"/>
      <c r="B11" s="285"/>
      <c r="C11" s="291"/>
      <c r="D11" s="8"/>
      <c r="E11" s="13" t="s">
        <v>32</v>
      </c>
      <c r="F11" s="15"/>
      <c r="G11" s="295">
        <v>0</v>
      </c>
      <c r="H11" s="97"/>
      <c r="I11" s="97"/>
      <c r="J11" s="97"/>
      <c r="K11" s="97">
        <v>0</v>
      </c>
      <c r="L11" s="97">
        <v>0</v>
      </c>
      <c r="M11" s="98"/>
      <c r="N11" s="98"/>
      <c r="O11" s="98"/>
      <c r="P11" s="98"/>
      <c r="Q11" s="109">
        <v>0</v>
      </c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</row>
    <row r="12" spans="1:43" ht="30.75" thickBot="1" x14ac:dyDescent="0.3">
      <c r="A12" s="222"/>
      <c r="B12" s="285"/>
      <c r="C12" s="291"/>
      <c r="D12" s="148"/>
      <c r="E12" s="13"/>
      <c r="F12" s="282"/>
      <c r="G12" s="296" t="s">
        <v>14</v>
      </c>
      <c r="H12" s="22" t="s">
        <v>4</v>
      </c>
      <c r="I12" s="22"/>
      <c r="J12" s="22"/>
      <c r="K12" s="22" t="s">
        <v>28</v>
      </c>
      <c r="L12" s="22"/>
      <c r="M12" s="23"/>
      <c r="N12" s="24"/>
      <c r="O12" s="24"/>
      <c r="P12" s="24"/>
      <c r="Q12" s="26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</row>
    <row r="13" spans="1:43" ht="17.25" x14ac:dyDescent="0.25">
      <c r="A13" s="222"/>
      <c r="B13" s="285"/>
      <c r="C13" s="291"/>
      <c r="D13" s="148"/>
      <c r="E13" s="13" t="s">
        <v>9</v>
      </c>
      <c r="F13" s="15" t="s">
        <v>10</v>
      </c>
      <c r="G13" s="71">
        <v>100</v>
      </c>
      <c r="H13" s="71">
        <v>50</v>
      </c>
      <c r="I13" s="72" t="s">
        <v>34</v>
      </c>
      <c r="J13" s="71">
        <v>2</v>
      </c>
      <c r="K13" s="99">
        <v>3</v>
      </c>
      <c r="L13" s="90">
        <v>0.15</v>
      </c>
      <c r="M13" s="100">
        <f>ROUNDUP(G13/3,0)</f>
        <v>34</v>
      </c>
      <c r="N13" s="100">
        <f>J13*50*12</f>
        <v>1200</v>
      </c>
      <c r="O13" s="100">
        <f>G13*H13*L13</f>
        <v>750</v>
      </c>
      <c r="P13" s="171">
        <f>G13*K13</f>
        <v>300</v>
      </c>
      <c r="Q13" s="28">
        <f>N13+O13+P13</f>
        <v>2250</v>
      </c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</row>
    <row r="14" spans="1:43" ht="18" thickBot="1" x14ac:dyDescent="0.3">
      <c r="A14" s="222"/>
      <c r="B14" s="285"/>
      <c r="C14" s="294"/>
      <c r="D14" s="149"/>
      <c r="E14" s="14"/>
      <c r="F14" s="278" t="s">
        <v>11</v>
      </c>
      <c r="G14" s="279">
        <v>50</v>
      </c>
      <c r="H14" s="279">
        <v>50</v>
      </c>
      <c r="I14" s="292" t="s">
        <v>34</v>
      </c>
      <c r="J14" s="279">
        <v>2</v>
      </c>
      <c r="K14" s="293">
        <v>8</v>
      </c>
      <c r="L14" s="97">
        <v>0.15</v>
      </c>
      <c r="M14" s="105">
        <f>ROUNDUP(G14/2,0)</f>
        <v>25</v>
      </c>
      <c r="N14" s="105">
        <f>J14*50*12</f>
        <v>1200</v>
      </c>
      <c r="O14" s="105">
        <f>G14*H14*L14</f>
        <v>375</v>
      </c>
      <c r="P14" s="173">
        <f>G14*K14</f>
        <v>400</v>
      </c>
      <c r="Q14" s="281">
        <f>N14+O14+P14</f>
        <v>1975</v>
      </c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</row>
    <row r="15" spans="1:43" ht="30.75" thickBot="1" x14ac:dyDescent="0.3">
      <c r="A15" s="222"/>
      <c r="B15" s="285"/>
      <c r="C15" s="283"/>
      <c r="D15" s="148"/>
      <c r="E15" s="13"/>
      <c r="F15" s="3"/>
      <c r="G15" s="276" t="s">
        <v>17</v>
      </c>
      <c r="H15" s="22" t="s">
        <v>16</v>
      </c>
      <c r="I15" s="22"/>
      <c r="J15" s="22"/>
      <c r="K15" s="22" t="s">
        <v>28</v>
      </c>
      <c r="L15" s="22" t="s">
        <v>40</v>
      </c>
      <c r="M15" s="23"/>
      <c r="N15" s="23"/>
      <c r="O15" s="23"/>
      <c r="P15" s="280"/>
      <c r="Q15" s="277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</row>
    <row r="16" spans="1:43" ht="15.75" thickBot="1" x14ac:dyDescent="0.3">
      <c r="A16" s="222"/>
      <c r="B16" s="285"/>
      <c r="C16" s="8"/>
      <c r="D16" s="148"/>
      <c r="E16" s="13" t="s">
        <v>15</v>
      </c>
      <c r="F16" s="3"/>
      <c r="G16" s="74">
        <v>0.2</v>
      </c>
      <c r="H16" s="74">
        <v>200</v>
      </c>
      <c r="I16" s="75"/>
      <c r="J16" s="75"/>
      <c r="K16" s="102">
        <v>100</v>
      </c>
      <c r="L16" s="90">
        <v>1.4</v>
      </c>
      <c r="M16" s="101">
        <v>2</v>
      </c>
      <c r="N16" s="101"/>
      <c r="O16" s="101">
        <f>H16*L16*M16</f>
        <v>560</v>
      </c>
      <c r="P16" s="172">
        <f>G16*K16*2</f>
        <v>40</v>
      </c>
      <c r="Q16" s="73">
        <f>O16+P16</f>
        <v>600</v>
      </c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</row>
    <row r="17" spans="1:43" ht="15.75" thickBot="1" x14ac:dyDescent="0.3">
      <c r="A17" s="222"/>
      <c r="B17" s="285"/>
      <c r="C17" s="8"/>
      <c r="D17" s="148"/>
      <c r="E17" s="13"/>
      <c r="F17" s="3"/>
      <c r="G17" s="21" t="s">
        <v>14</v>
      </c>
      <c r="H17" s="22"/>
      <c r="I17" s="22"/>
      <c r="J17" s="22"/>
      <c r="K17" s="22" t="s">
        <v>28</v>
      </c>
      <c r="L17" s="22"/>
      <c r="M17" s="23"/>
      <c r="N17" s="24"/>
      <c r="O17" s="24"/>
      <c r="P17" s="24"/>
      <c r="Q17" s="26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</row>
    <row r="18" spans="1:43" ht="18" thickBot="1" x14ac:dyDescent="0.3">
      <c r="A18" s="222"/>
      <c r="B18" s="285"/>
      <c r="C18" s="8"/>
      <c r="D18" s="148"/>
      <c r="E18" s="13" t="s">
        <v>18</v>
      </c>
      <c r="F18" s="3"/>
      <c r="G18" s="74">
        <v>70</v>
      </c>
      <c r="H18" s="75"/>
      <c r="I18" s="76" t="s">
        <v>34</v>
      </c>
      <c r="J18" s="75"/>
      <c r="K18" s="103">
        <v>40</v>
      </c>
      <c r="L18" s="90">
        <v>0</v>
      </c>
      <c r="M18" s="95">
        <v>0</v>
      </c>
      <c r="N18" s="95"/>
      <c r="O18" s="95"/>
      <c r="P18" s="170">
        <f>G18*K18</f>
        <v>2800</v>
      </c>
      <c r="Q18" s="29">
        <f>P18</f>
        <v>2800</v>
      </c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</row>
    <row r="19" spans="1:43" ht="39.75" customHeight="1" thickBot="1" x14ac:dyDescent="0.3">
      <c r="A19" s="222"/>
      <c r="B19" s="285"/>
      <c r="C19" s="8"/>
      <c r="D19" s="148"/>
      <c r="E19" s="13"/>
      <c r="F19" s="3"/>
      <c r="G19" s="21" t="s">
        <v>41</v>
      </c>
      <c r="H19" s="22" t="s">
        <v>24</v>
      </c>
      <c r="I19" s="22"/>
      <c r="J19" s="22"/>
      <c r="K19" s="22" t="s">
        <v>29</v>
      </c>
      <c r="L19" s="22" t="s">
        <v>40</v>
      </c>
      <c r="M19" s="23"/>
      <c r="N19" s="24"/>
      <c r="O19" s="24"/>
      <c r="P19" s="24"/>
      <c r="Q19" s="26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</row>
    <row r="20" spans="1:43" ht="18" thickBot="1" x14ac:dyDescent="0.3">
      <c r="A20" s="222"/>
      <c r="B20" s="286"/>
      <c r="C20" s="9"/>
      <c r="D20" s="149"/>
      <c r="E20" s="14" t="s">
        <v>23</v>
      </c>
      <c r="F20" s="4"/>
      <c r="G20" s="84">
        <v>100</v>
      </c>
      <c r="H20" s="84">
        <v>100</v>
      </c>
      <c r="I20" s="85" t="s">
        <v>34</v>
      </c>
      <c r="J20" s="84">
        <v>2</v>
      </c>
      <c r="K20" s="104">
        <v>1.5</v>
      </c>
      <c r="L20" s="97">
        <v>0.3</v>
      </c>
      <c r="M20" s="105">
        <f>ROUNDUP(G20/50,0)</f>
        <v>2</v>
      </c>
      <c r="N20" s="105">
        <f>J20*50*12</f>
        <v>1200</v>
      </c>
      <c r="O20" s="105">
        <f>H20*L20*M20</f>
        <v>60</v>
      </c>
      <c r="P20" s="173">
        <f>G20*K20</f>
        <v>150</v>
      </c>
      <c r="Q20" s="30">
        <f>N20+O20+P20</f>
        <v>1410</v>
      </c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</row>
    <row r="21" spans="1:43" s="31" customFormat="1" ht="15.75" thickBot="1" x14ac:dyDescent="0.3">
      <c r="A21" s="222"/>
      <c r="B21" s="182"/>
      <c r="C21" s="156"/>
      <c r="D21" s="183"/>
      <c r="E21" s="157"/>
      <c r="F21" s="158"/>
      <c r="G21" s="175"/>
      <c r="H21" s="162"/>
      <c r="I21" s="162"/>
      <c r="J21" s="162"/>
      <c r="K21" s="161"/>
      <c r="L21" s="159"/>
      <c r="M21" s="160"/>
      <c r="N21" s="160"/>
      <c r="O21" s="160"/>
      <c r="P21" s="160"/>
      <c r="Q21" s="174"/>
      <c r="R21" s="221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</row>
    <row r="22" spans="1:43" s="31" customFormat="1" ht="21.75" thickBot="1" x14ac:dyDescent="0.3">
      <c r="A22" s="222"/>
      <c r="B22" s="255"/>
      <c r="C22" s="256"/>
      <c r="D22" s="225"/>
      <c r="E22" s="226"/>
      <c r="F22" s="226"/>
      <c r="G22" s="226"/>
      <c r="H22" s="226"/>
      <c r="I22" s="226"/>
      <c r="J22" s="226"/>
      <c r="K22" s="181"/>
      <c r="L22" s="164"/>
      <c r="M22" s="165"/>
      <c r="N22" s="165"/>
      <c r="O22" s="178" t="s">
        <v>78</v>
      </c>
      <c r="P22" s="179" t="s">
        <v>79</v>
      </c>
      <c r="Q22" s="180" t="s">
        <v>80</v>
      </c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</row>
    <row r="23" spans="1:43" s="31" customFormat="1" x14ac:dyDescent="0.25">
      <c r="A23" s="222"/>
      <c r="B23" s="257"/>
      <c r="C23" s="258"/>
      <c r="D23" s="223"/>
      <c r="E23" s="224"/>
      <c r="F23" s="224"/>
      <c r="G23" s="224"/>
      <c r="H23" s="224"/>
      <c r="I23" s="224"/>
      <c r="J23" s="224"/>
      <c r="K23" s="233" t="s">
        <v>42</v>
      </c>
      <c r="L23" s="234"/>
      <c r="M23" s="234"/>
      <c r="N23" s="235"/>
      <c r="O23" s="153">
        <f>SUM(Q4:Q6)</f>
        <v>11287.8</v>
      </c>
      <c r="P23" s="153">
        <f>O23-Q8-Q9+Q13+Q14</f>
        <v>11912.8</v>
      </c>
      <c r="Q23" s="150">
        <f>P23+Q16-Q18+Q20</f>
        <v>11122.8</v>
      </c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</row>
    <row r="24" spans="1:43" s="31" customFormat="1" x14ac:dyDescent="0.25">
      <c r="A24" s="222"/>
      <c r="B24" s="257"/>
      <c r="C24" s="258"/>
      <c r="D24" s="223"/>
      <c r="E24" s="224"/>
      <c r="F24" s="224"/>
      <c r="G24" s="224"/>
      <c r="H24" s="224"/>
      <c r="I24" s="224"/>
      <c r="J24" s="224"/>
      <c r="K24" s="236" t="s">
        <v>43</v>
      </c>
      <c r="L24" s="237"/>
      <c r="M24" s="237"/>
      <c r="N24" s="238"/>
      <c r="O24" s="155">
        <f>O23*0.1</f>
        <v>1128.78</v>
      </c>
      <c r="P24" s="155">
        <f>P23*0.1</f>
        <v>1191.28</v>
      </c>
      <c r="Q24" s="151">
        <f>Q23*0.1</f>
        <v>1112.28</v>
      </c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</row>
    <row r="25" spans="1:43" s="31" customFormat="1" ht="15.75" thickBot="1" x14ac:dyDescent="0.3">
      <c r="A25" s="222"/>
      <c r="B25" s="259"/>
      <c r="C25" s="260"/>
      <c r="D25" s="223"/>
      <c r="E25" s="224"/>
      <c r="F25" s="224"/>
      <c r="G25" s="224"/>
      <c r="H25" s="224"/>
      <c r="I25" s="224"/>
      <c r="J25" s="224"/>
      <c r="K25" s="239" t="s">
        <v>44</v>
      </c>
      <c r="L25" s="240"/>
      <c r="M25" s="240"/>
      <c r="N25" s="241"/>
      <c r="O25" s="154">
        <f>SUM(O23:O24)</f>
        <v>12416.58</v>
      </c>
      <c r="P25" s="154">
        <f>P23+P24</f>
        <v>13104.08</v>
      </c>
      <c r="Q25" s="152">
        <f>Q23+Q24</f>
        <v>12235.08</v>
      </c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</row>
    <row r="26" spans="1:43" x14ac:dyDescent="0.25">
      <c r="A26" s="222"/>
      <c r="B26" s="225"/>
      <c r="C26" s="226"/>
      <c r="D26" s="226"/>
      <c r="E26" s="226"/>
      <c r="F26" s="226"/>
      <c r="G26" s="226"/>
      <c r="H26" s="226"/>
      <c r="I26" s="226"/>
      <c r="J26" s="226"/>
      <c r="K26" s="224"/>
      <c r="L26" s="224"/>
      <c r="M26" s="229"/>
      <c r="N26" s="147"/>
      <c r="P26" s="146"/>
      <c r="Q26" s="163"/>
      <c r="R26" s="221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</row>
    <row r="27" spans="1:43" x14ac:dyDescent="0.25">
      <c r="A27" s="222"/>
      <c r="B27" s="223"/>
      <c r="C27" s="224"/>
      <c r="D27" s="224"/>
      <c r="E27" s="224"/>
      <c r="F27" s="224"/>
      <c r="G27" s="224"/>
      <c r="H27" s="224"/>
      <c r="I27" s="224"/>
      <c r="J27" s="224"/>
      <c r="K27" s="224"/>
      <c r="L27" s="224"/>
      <c r="M27" s="229"/>
      <c r="N27" s="242"/>
      <c r="O27" s="243"/>
      <c r="P27" s="243"/>
      <c r="Q27" s="243"/>
      <c r="R27" s="221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</row>
    <row r="28" spans="1:43" x14ac:dyDescent="0.25">
      <c r="A28" s="222"/>
      <c r="B28" s="223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9"/>
      <c r="N28" s="244"/>
      <c r="O28" s="245"/>
      <c r="P28" s="245"/>
      <c r="Q28" s="245"/>
      <c r="R28" s="221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</row>
    <row r="29" spans="1:43" x14ac:dyDescent="0.25">
      <c r="A29" s="222"/>
      <c r="B29" s="230"/>
      <c r="C29" s="231"/>
      <c r="D29" s="231"/>
      <c r="E29" s="231"/>
      <c r="F29" s="231"/>
      <c r="G29" s="231"/>
      <c r="H29" s="231"/>
      <c r="I29" s="231"/>
      <c r="J29" s="231"/>
      <c r="K29" s="231"/>
      <c r="L29" s="231"/>
      <c r="M29" s="232"/>
      <c r="N29" s="246"/>
      <c r="O29" s="247"/>
      <c r="P29" s="247"/>
      <c r="Q29" s="247"/>
      <c r="R29" s="221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</row>
    <row r="30" spans="1:43" x14ac:dyDescent="0.25">
      <c r="A30" s="222"/>
      <c r="B30" s="225"/>
      <c r="C30" s="226"/>
      <c r="D30" s="226"/>
      <c r="E30" s="226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1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</row>
    <row r="31" spans="1:43" x14ac:dyDescent="0.25">
      <c r="A31" s="222"/>
      <c r="B31" s="223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224"/>
      <c r="P31" s="224"/>
      <c r="Q31" s="224"/>
      <c r="R31" s="221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</row>
    <row r="32" spans="1:43" x14ac:dyDescent="0.25">
      <c r="A32" s="222"/>
      <c r="B32" s="223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224"/>
      <c r="P32" s="224"/>
      <c r="Q32" s="224"/>
      <c r="R32" s="221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</row>
    <row r="33" spans="1:43" x14ac:dyDescent="0.25">
      <c r="A33" s="222"/>
      <c r="B33" s="223"/>
      <c r="C33" s="224"/>
      <c r="D33" s="224"/>
      <c r="E33" s="224"/>
      <c r="F33" s="224"/>
      <c r="G33" s="224"/>
      <c r="H33" s="224"/>
      <c r="I33" s="224"/>
      <c r="J33" s="224"/>
      <c r="K33" s="224"/>
      <c r="L33" s="224"/>
      <c r="M33" s="224"/>
      <c r="N33" s="224"/>
      <c r="O33" s="224"/>
      <c r="P33" s="224"/>
      <c r="Q33" s="224"/>
      <c r="R33" s="221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</row>
    <row r="34" spans="1:43" x14ac:dyDescent="0.25">
      <c r="A34" s="7"/>
      <c r="B34" s="223"/>
      <c r="C34" s="224"/>
      <c r="D34" s="224"/>
      <c r="E34" s="224"/>
      <c r="F34" s="224"/>
      <c r="G34" s="224"/>
      <c r="H34" s="224"/>
      <c r="I34" s="224"/>
      <c r="J34" s="224"/>
      <c r="K34" s="224"/>
      <c r="L34" s="224"/>
      <c r="M34" s="224"/>
      <c r="N34" s="224"/>
      <c r="O34" s="224"/>
      <c r="P34" s="224"/>
      <c r="Q34" s="224"/>
      <c r="R34" s="221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</row>
    <row r="35" spans="1:43" x14ac:dyDescent="0.25">
      <c r="A35" s="7"/>
      <c r="B35" s="223"/>
      <c r="C35" s="224"/>
      <c r="D35" s="224"/>
      <c r="E35" s="224"/>
      <c r="F35" s="224"/>
      <c r="G35" s="224"/>
      <c r="H35" s="224"/>
      <c r="I35" s="224"/>
      <c r="J35" s="224"/>
      <c r="K35" s="224"/>
      <c r="L35" s="224"/>
      <c r="M35" s="224"/>
      <c r="N35" s="224"/>
      <c r="O35" s="224"/>
      <c r="P35" s="224"/>
      <c r="Q35" s="224"/>
      <c r="R35" s="227"/>
      <c r="S35" s="228"/>
      <c r="T35" s="228"/>
      <c r="U35" s="228"/>
      <c r="V35" s="228"/>
      <c r="W35" s="228"/>
      <c r="X35" s="228"/>
      <c r="Y35" s="228"/>
    </row>
    <row r="36" spans="1:43" x14ac:dyDescent="0.25">
      <c r="A36" s="106"/>
      <c r="B36" s="223"/>
      <c r="C36" s="224"/>
      <c r="D36" s="224"/>
      <c r="E36" s="224"/>
      <c r="F36" s="224"/>
      <c r="G36" s="224"/>
      <c r="H36" s="224"/>
      <c r="I36" s="224"/>
      <c r="J36" s="224"/>
      <c r="K36" s="224"/>
      <c r="L36" s="224"/>
      <c r="M36" s="224"/>
      <c r="N36" s="224"/>
      <c r="O36" s="224"/>
      <c r="P36" s="224"/>
      <c r="Q36" s="224"/>
      <c r="R36" s="221"/>
      <c r="S36" s="222"/>
      <c r="T36" s="222"/>
      <c r="U36" s="222"/>
      <c r="V36" s="222"/>
      <c r="W36" s="222"/>
      <c r="X36" s="222"/>
      <c r="Y36" s="222"/>
    </row>
    <row r="37" spans="1:43" x14ac:dyDescent="0.25">
      <c r="A37" s="106"/>
      <c r="B37" s="223"/>
      <c r="C37" s="224"/>
      <c r="D37" s="224"/>
      <c r="E37" s="224"/>
      <c r="F37" s="224"/>
      <c r="G37" s="224"/>
      <c r="H37" s="224"/>
      <c r="I37" s="224"/>
      <c r="J37" s="224"/>
      <c r="K37" s="224"/>
      <c r="L37" s="224"/>
      <c r="M37" s="224"/>
      <c r="N37" s="224"/>
      <c r="O37" s="224"/>
      <c r="P37" s="224"/>
      <c r="Q37" s="224"/>
      <c r="R37" s="221"/>
      <c r="S37" s="222"/>
      <c r="T37" s="222"/>
      <c r="U37" s="222"/>
      <c r="V37" s="222"/>
      <c r="W37" s="222"/>
      <c r="X37" s="222"/>
      <c r="Y37" s="222"/>
    </row>
    <row r="38" spans="1:43" x14ac:dyDescent="0.25">
      <c r="A38" s="107"/>
      <c r="B38" s="223"/>
      <c r="C38" s="224"/>
      <c r="D38" s="224"/>
      <c r="E38" s="224"/>
      <c r="F38" s="224"/>
      <c r="G38" s="224"/>
      <c r="H38" s="224"/>
      <c r="I38" s="224"/>
      <c r="J38" s="224"/>
      <c r="K38" s="224"/>
      <c r="L38" s="224"/>
      <c r="M38" s="224"/>
      <c r="N38" s="224"/>
      <c r="O38" s="224"/>
      <c r="P38" s="224"/>
      <c r="Q38" s="224"/>
      <c r="R38" s="221"/>
      <c r="S38" s="222"/>
      <c r="T38" s="222"/>
      <c r="U38" s="222"/>
      <c r="V38" s="222"/>
      <c r="W38" s="222"/>
      <c r="X38" s="222"/>
      <c r="Y38" s="222"/>
    </row>
    <row r="39" spans="1:43" x14ac:dyDescent="0.25">
      <c r="A39" s="108"/>
      <c r="B39" s="223"/>
      <c r="C39" s="224"/>
      <c r="D39" s="224"/>
      <c r="E39" s="224"/>
      <c r="F39" s="224"/>
      <c r="G39" s="224"/>
      <c r="H39" s="224"/>
      <c r="I39" s="224"/>
      <c r="J39" s="224"/>
      <c r="K39" s="224"/>
      <c r="L39" s="224"/>
      <c r="M39" s="224"/>
      <c r="N39" s="224"/>
      <c r="O39" s="224"/>
      <c r="P39" s="224"/>
      <c r="Q39" s="224"/>
      <c r="R39" s="221"/>
      <c r="S39" s="222"/>
      <c r="T39" s="222"/>
      <c r="U39" s="222"/>
      <c r="V39" s="222"/>
      <c r="W39" s="222"/>
      <c r="X39" s="222"/>
      <c r="Y39" s="222"/>
    </row>
    <row r="40" spans="1:43" x14ac:dyDescent="0.25">
      <c r="A40" s="107"/>
      <c r="B40" s="223"/>
      <c r="C40" s="224"/>
      <c r="D40" s="224"/>
      <c r="E40" s="224"/>
      <c r="F40" s="224"/>
      <c r="G40" s="224"/>
      <c r="H40" s="224"/>
      <c r="I40" s="224"/>
      <c r="J40" s="224"/>
      <c r="K40" s="224"/>
      <c r="L40" s="224"/>
      <c r="M40" s="224"/>
      <c r="N40" s="224"/>
      <c r="O40" s="224"/>
      <c r="P40" s="224"/>
      <c r="Q40" s="224"/>
      <c r="R40" s="221"/>
      <c r="S40" s="222"/>
      <c r="T40" s="222"/>
      <c r="U40" s="222"/>
      <c r="V40" s="222"/>
      <c r="W40" s="222"/>
      <c r="X40" s="222"/>
      <c r="Y40" s="222"/>
    </row>
    <row r="41" spans="1:43" x14ac:dyDescent="0.25">
      <c r="A41" s="107"/>
      <c r="B41" s="223"/>
      <c r="C41" s="224"/>
      <c r="D41" s="224"/>
      <c r="E41" s="224"/>
      <c r="F41" s="224"/>
      <c r="G41" s="224"/>
      <c r="H41" s="224"/>
      <c r="I41" s="224"/>
      <c r="J41" s="224"/>
      <c r="K41" s="224"/>
      <c r="L41" s="224"/>
      <c r="M41" s="224"/>
      <c r="N41" s="224"/>
      <c r="O41" s="224"/>
      <c r="P41" s="224"/>
      <c r="Q41" s="224"/>
      <c r="R41" s="221"/>
      <c r="S41" s="222"/>
      <c r="T41" s="222"/>
      <c r="U41" s="222"/>
      <c r="V41" s="222"/>
      <c r="W41" s="222"/>
      <c r="X41" s="222"/>
      <c r="Y41" s="222"/>
    </row>
    <row r="42" spans="1:43" x14ac:dyDescent="0.25">
      <c r="A42" s="107"/>
      <c r="B42" s="223"/>
      <c r="C42" s="224"/>
      <c r="D42" s="224"/>
      <c r="E42" s="224"/>
      <c r="F42" s="224"/>
      <c r="G42" s="224"/>
      <c r="H42" s="224"/>
      <c r="I42" s="224"/>
      <c r="J42" s="224"/>
      <c r="K42" s="224"/>
      <c r="L42" s="224"/>
      <c r="M42" s="224"/>
      <c r="N42" s="224"/>
      <c r="O42" s="224"/>
      <c r="P42" s="224"/>
      <c r="Q42" s="224"/>
      <c r="R42" s="221"/>
      <c r="S42" s="222"/>
      <c r="T42" s="222"/>
      <c r="U42" s="222"/>
      <c r="V42" s="222"/>
      <c r="W42" s="222"/>
      <c r="X42" s="222"/>
      <c r="Y42" s="222"/>
    </row>
    <row r="43" spans="1:43" x14ac:dyDescent="0.25">
      <c r="A43" s="108"/>
      <c r="B43" s="223"/>
      <c r="C43" s="224"/>
      <c r="D43" s="224"/>
      <c r="E43" s="224"/>
      <c r="F43" s="224"/>
      <c r="G43" s="224"/>
      <c r="H43" s="224"/>
      <c r="I43" s="224"/>
      <c r="J43" s="224"/>
      <c r="K43" s="224"/>
      <c r="L43" s="224"/>
      <c r="M43" s="224"/>
      <c r="N43" s="224"/>
      <c r="O43" s="224"/>
      <c r="P43" s="224"/>
      <c r="Q43" s="224"/>
      <c r="R43" s="221"/>
      <c r="S43" s="222"/>
      <c r="T43" s="222"/>
      <c r="U43" s="222"/>
      <c r="V43" s="222"/>
      <c r="W43" s="222"/>
      <c r="X43" s="222"/>
      <c r="Y43" s="222"/>
    </row>
    <row r="44" spans="1:43" x14ac:dyDescent="0.25">
      <c r="B44" s="223"/>
      <c r="C44" s="224"/>
      <c r="D44" s="224"/>
      <c r="E44" s="224"/>
      <c r="F44" s="224"/>
      <c r="G44" s="224"/>
      <c r="H44" s="224"/>
      <c r="I44" s="224"/>
      <c r="J44" s="224"/>
      <c r="K44" s="224"/>
      <c r="L44" s="224"/>
      <c r="M44" s="224"/>
      <c r="N44" s="224"/>
      <c r="O44" s="224"/>
      <c r="P44" s="224"/>
      <c r="Q44" s="224"/>
      <c r="R44" s="221"/>
      <c r="S44" s="222"/>
      <c r="T44" s="222"/>
      <c r="U44" s="222"/>
      <c r="V44" s="222"/>
      <c r="W44" s="222"/>
      <c r="X44" s="222"/>
      <c r="Y44" s="222"/>
    </row>
    <row r="45" spans="1:43" x14ac:dyDescent="0.25">
      <c r="A45" s="106"/>
      <c r="B45" s="223"/>
      <c r="C45" s="224"/>
      <c r="D45" s="224"/>
      <c r="E45" s="224"/>
      <c r="F45" s="224"/>
      <c r="G45" s="224"/>
      <c r="H45" s="224"/>
      <c r="I45" s="224"/>
      <c r="J45" s="224"/>
      <c r="K45" s="224"/>
      <c r="L45" s="224"/>
      <c r="M45" s="224"/>
      <c r="N45" s="224"/>
      <c r="O45" s="224"/>
      <c r="P45" s="224"/>
      <c r="Q45" s="224"/>
      <c r="R45" s="221"/>
      <c r="S45" s="222"/>
      <c r="T45" s="222"/>
      <c r="U45" s="222"/>
      <c r="V45" s="222"/>
      <c r="W45" s="222"/>
      <c r="X45" s="222"/>
      <c r="Y45" s="222"/>
    </row>
    <row r="46" spans="1:43" x14ac:dyDescent="0.25">
      <c r="A46" s="106"/>
      <c r="B46" s="223"/>
      <c r="C46" s="224"/>
      <c r="D46" s="224"/>
      <c r="E46" s="224"/>
      <c r="F46" s="224"/>
      <c r="G46" s="224"/>
      <c r="H46" s="224"/>
      <c r="I46" s="224"/>
      <c r="J46" s="224"/>
      <c r="K46" s="224"/>
      <c r="L46" s="224"/>
      <c r="M46" s="224"/>
      <c r="N46" s="224"/>
      <c r="O46" s="224"/>
      <c r="P46" s="224"/>
      <c r="Q46" s="224"/>
      <c r="R46" s="221"/>
      <c r="S46" s="222"/>
      <c r="T46" s="222"/>
      <c r="U46" s="222"/>
      <c r="V46" s="222"/>
      <c r="W46" s="222"/>
      <c r="X46" s="222"/>
      <c r="Y46" s="222"/>
    </row>
    <row r="47" spans="1:43" x14ac:dyDescent="0.25">
      <c r="A47" s="106"/>
      <c r="B47" s="223"/>
      <c r="C47" s="224"/>
      <c r="D47" s="224"/>
      <c r="E47" s="224"/>
      <c r="F47" s="224"/>
      <c r="G47" s="224"/>
      <c r="H47" s="224"/>
      <c r="I47" s="224"/>
      <c r="J47" s="224"/>
      <c r="K47" s="224"/>
      <c r="L47" s="224"/>
      <c r="M47" s="224"/>
      <c r="N47" s="224"/>
      <c r="O47" s="224"/>
      <c r="P47" s="224"/>
      <c r="Q47" s="224"/>
      <c r="R47" s="221"/>
      <c r="S47" s="222"/>
      <c r="T47" s="222"/>
      <c r="U47" s="222"/>
      <c r="V47" s="222"/>
      <c r="W47" s="222"/>
      <c r="X47" s="222"/>
      <c r="Y47" s="222"/>
    </row>
    <row r="48" spans="1:43" x14ac:dyDescent="0.25">
      <c r="A48" s="106"/>
      <c r="B48" s="223"/>
      <c r="C48" s="224"/>
      <c r="D48" s="224"/>
      <c r="E48" s="224"/>
      <c r="F48" s="224"/>
      <c r="G48" s="224"/>
      <c r="H48" s="224"/>
      <c r="I48" s="224"/>
      <c r="J48" s="224"/>
      <c r="K48" s="224"/>
      <c r="L48" s="224"/>
      <c r="M48" s="224"/>
      <c r="N48" s="224"/>
      <c r="O48" s="224"/>
      <c r="P48" s="224"/>
      <c r="Q48" s="224"/>
      <c r="R48" s="221"/>
      <c r="S48" s="222"/>
      <c r="T48" s="222"/>
      <c r="U48" s="222"/>
      <c r="V48" s="222"/>
      <c r="W48" s="222"/>
      <c r="X48" s="222"/>
      <c r="Y48" s="222"/>
    </row>
    <row r="49" spans="1:25" x14ac:dyDescent="0.25">
      <c r="A49" s="106"/>
      <c r="B49" s="223"/>
      <c r="C49" s="224"/>
      <c r="D49" s="224"/>
      <c r="E49" s="224"/>
      <c r="F49" s="224"/>
      <c r="G49" s="224"/>
      <c r="H49" s="224"/>
      <c r="I49" s="224"/>
      <c r="J49" s="224"/>
      <c r="K49" s="224"/>
      <c r="L49" s="224"/>
      <c r="M49" s="224"/>
      <c r="N49" s="224"/>
      <c r="O49" s="224"/>
      <c r="P49" s="224"/>
      <c r="Q49" s="224"/>
      <c r="R49" s="221"/>
      <c r="S49" s="222"/>
      <c r="T49" s="222"/>
      <c r="U49" s="222"/>
      <c r="V49" s="222"/>
      <c r="W49" s="222"/>
      <c r="X49" s="222"/>
      <c r="Y49" s="222"/>
    </row>
    <row r="50" spans="1:25" x14ac:dyDescent="0.25">
      <c r="A50" s="106"/>
      <c r="B50" s="223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  <c r="Q50" s="224"/>
      <c r="R50" s="221"/>
      <c r="S50" s="222"/>
      <c r="T50" s="222"/>
      <c r="U50" s="222"/>
      <c r="V50" s="222"/>
      <c r="W50" s="222"/>
      <c r="X50" s="222"/>
      <c r="Y50" s="222"/>
    </row>
    <row r="51" spans="1:25" x14ac:dyDescent="0.25">
      <c r="A51" s="106"/>
      <c r="B51" s="223"/>
      <c r="C51" s="224"/>
      <c r="D51" s="224"/>
      <c r="E51" s="224"/>
      <c r="F51" s="224"/>
      <c r="G51" s="224"/>
      <c r="H51" s="224"/>
      <c r="I51" s="224"/>
      <c r="J51" s="224"/>
      <c r="K51" s="224"/>
      <c r="L51" s="224"/>
      <c r="M51" s="224"/>
      <c r="N51" s="224"/>
      <c r="O51" s="224"/>
      <c r="P51" s="224"/>
      <c r="Q51" s="224"/>
      <c r="R51" s="221"/>
      <c r="S51" s="222"/>
      <c r="T51" s="222"/>
      <c r="U51" s="222"/>
      <c r="V51" s="222"/>
      <c r="W51" s="222"/>
      <c r="X51" s="222"/>
      <c r="Y51" s="222"/>
    </row>
    <row r="52" spans="1:25" x14ac:dyDescent="0.25">
      <c r="A52" s="6"/>
      <c r="B52" s="223"/>
      <c r="C52" s="224"/>
      <c r="D52" s="224"/>
      <c r="E52" s="224"/>
      <c r="F52" s="224"/>
      <c r="G52" s="224"/>
      <c r="H52" s="224"/>
      <c r="I52" s="224"/>
      <c r="J52" s="224"/>
      <c r="K52" s="224"/>
      <c r="L52" s="224"/>
      <c r="M52" s="224"/>
      <c r="N52" s="224"/>
      <c r="O52" s="224"/>
      <c r="P52" s="224"/>
      <c r="Q52" s="224"/>
      <c r="R52" s="221"/>
      <c r="S52" s="222"/>
      <c r="T52" s="222"/>
      <c r="U52" s="222"/>
      <c r="V52" s="222"/>
      <c r="W52" s="222"/>
      <c r="X52" s="222"/>
      <c r="Y52" s="222"/>
    </row>
    <row r="53" spans="1:25" x14ac:dyDescent="0.25">
      <c r="A53" s="106"/>
      <c r="B53" s="223"/>
      <c r="C53" s="224"/>
      <c r="D53" s="224"/>
      <c r="E53" s="224"/>
      <c r="F53" s="224"/>
      <c r="G53" s="224"/>
      <c r="H53" s="224"/>
      <c r="I53" s="224"/>
      <c r="J53" s="224"/>
      <c r="K53" s="224"/>
      <c r="L53" s="224"/>
      <c r="M53" s="224"/>
      <c r="N53" s="224"/>
      <c r="O53" s="224"/>
      <c r="P53" s="224"/>
      <c r="Q53" s="224"/>
      <c r="R53" s="221"/>
      <c r="S53" s="222"/>
      <c r="T53" s="222"/>
      <c r="U53" s="222"/>
      <c r="V53" s="222"/>
      <c r="W53" s="222"/>
      <c r="X53" s="222"/>
      <c r="Y53" s="222"/>
    </row>
    <row r="54" spans="1:25" x14ac:dyDescent="0.25">
      <c r="A54" s="106"/>
      <c r="B54" s="223"/>
      <c r="C54" s="224"/>
      <c r="D54" s="224"/>
      <c r="E54" s="224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1"/>
      <c r="S54" s="222"/>
      <c r="T54" s="222"/>
      <c r="U54" s="222"/>
      <c r="V54" s="222"/>
      <c r="W54" s="222"/>
      <c r="X54" s="222"/>
      <c r="Y54" s="222"/>
    </row>
  </sheetData>
  <mergeCells count="17">
    <mergeCell ref="A3:A33"/>
    <mergeCell ref="B2:F3"/>
    <mergeCell ref="D4:D6"/>
    <mergeCell ref="C4:C11"/>
    <mergeCell ref="B4:B20"/>
    <mergeCell ref="D22:J25"/>
    <mergeCell ref="B22:C25"/>
    <mergeCell ref="C12:C14"/>
    <mergeCell ref="R1:AQ34"/>
    <mergeCell ref="B1:Q1"/>
    <mergeCell ref="B30:Q54"/>
    <mergeCell ref="R35:Y54"/>
    <mergeCell ref="B26:M29"/>
    <mergeCell ref="K23:N23"/>
    <mergeCell ref="K24:N24"/>
    <mergeCell ref="K25:N25"/>
    <mergeCell ref="N27:Q29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B6DC0-B009-4E4E-A6AE-6EA39C402B5D}">
  <dimension ref="A1:AQ51"/>
  <sheetViews>
    <sheetView workbookViewId="0">
      <selection activeCell="H26" sqref="H26"/>
    </sheetView>
  </sheetViews>
  <sheetFormatPr baseColWidth="10" defaultRowHeight="15" x14ac:dyDescent="0.25"/>
  <cols>
    <col min="1" max="1" width="4.85546875" style="31" customWidth="1"/>
    <col min="2" max="2" width="6.5703125" style="1" bestFit="1" customWidth="1"/>
    <col min="3" max="3" width="5.42578125" style="1" customWidth="1"/>
    <col min="4" max="4" width="4.85546875" style="1" customWidth="1"/>
    <col min="5" max="5" width="21.7109375" style="1" bestFit="1" customWidth="1"/>
    <col min="6" max="6" width="20.42578125" style="1" customWidth="1"/>
    <col min="7" max="7" width="19.7109375" style="1" customWidth="1"/>
    <col min="8" max="8" width="19.85546875" style="1" customWidth="1"/>
    <col min="9" max="9" width="15" style="1" customWidth="1"/>
    <col min="10" max="10" width="15.28515625" style="1" customWidth="1"/>
    <col min="11" max="12" width="13.42578125" style="1" hidden="1" customWidth="1"/>
    <col min="13" max="13" width="13.85546875" style="31" hidden="1" customWidth="1"/>
    <col min="14" max="14" width="15.140625" style="31" hidden="1" customWidth="1"/>
    <col min="15" max="15" width="13.85546875" style="31" hidden="1" customWidth="1"/>
    <col min="16" max="16" width="15" style="31" hidden="1" customWidth="1"/>
    <col min="17" max="17" width="21.85546875" style="31" customWidth="1"/>
    <col min="18" max="16384" width="11.42578125" style="31"/>
  </cols>
  <sheetData>
    <row r="1" spans="1:43" ht="15.75" thickBot="1" x14ac:dyDescent="0.3">
      <c r="A1" s="6"/>
      <c r="B1" s="223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7"/>
      <c r="AN1" s="307"/>
      <c r="AO1" s="307"/>
      <c r="AP1" s="307"/>
      <c r="AQ1" s="307"/>
    </row>
    <row r="2" spans="1:43" ht="45" x14ac:dyDescent="0.25">
      <c r="A2" s="5"/>
      <c r="B2" s="225"/>
      <c r="C2" s="226"/>
      <c r="D2" s="226"/>
      <c r="E2" s="226"/>
      <c r="F2" s="248"/>
      <c r="G2" s="16" t="s">
        <v>13</v>
      </c>
      <c r="H2" s="17" t="s">
        <v>1</v>
      </c>
      <c r="I2" s="17" t="s">
        <v>21</v>
      </c>
      <c r="J2" s="17" t="s">
        <v>22</v>
      </c>
      <c r="K2" s="17" t="s">
        <v>30</v>
      </c>
      <c r="L2" s="17" t="s">
        <v>26</v>
      </c>
      <c r="M2" s="18" t="s">
        <v>19</v>
      </c>
      <c r="N2" s="25" t="s">
        <v>39</v>
      </c>
      <c r="O2" s="25" t="s">
        <v>37</v>
      </c>
      <c r="P2" s="25" t="s">
        <v>38</v>
      </c>
      <c r="Q2" s="19" t="s">
        <v>25</v>
      </c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  <c r="AN2" s="308"/>
      <c r="AO2" s="308"/>
      <c r="AP2" s="308"/>
      <c r="AQ2" s="308"/>
    </row>
    <row r="3" spans="1:43" ht="30.75" thickBot="1" x14ac:dyDescent="0.3">
      <c r="A3" s="228"/>
      <c r="B3" s="249"/>
      <c r="C3" s="250"/>
      <c r="D3" s="250"/>
      <c r="E3" s="250"/>
      <c r="F3" s="297"/>
      <c r="G3" s="78" t="s">
        <v>14</v>
      </c>
      <c r="H3" s="79" t="s">
        <v>4</v>
      </c>
      <c r="I3" s="79"/>
      <c r="J3" s="79"/>
      <c r="K3" s="79" t="s">
        <v>28</v>
      </c>
      <c r="L3" s="79" t="s">
        <v>27</v>
      </c>
      <c r="M3" s="80"/>
      <c r="N3" s="81"/>
      <c r="O3" s="81"/>
      <c r="P3" s="81"/>
      <c r="Q3" s="20"/>
      <c r="R3" s="309"/>
      <c r="S3" s="309"/>
      <c r="T3" s="309"/>
      <c r="U3" s="309"/>
      <c r="V3" s="309"/>
      <c r="W3" s="309"/>
      <c r="X3" s="309"/>
      <c r="Y3" s="309"/>
      <c r="Z3" s="309"/>
      <c r="AA3" s="309"/>
      <c r="AB3" s="309"/>
      <c r="AC3" s="309"/>
      <c r="AD3" s="309"/>
      <c r="AE3" s="309"/>
      <c r="AF3" s="309"/>
      <c r="AG3" s="309"/>
      <c r="AH3" s="309"/>
      <c r="AI3" s="309"/>
      <c r="AJ3" s="309"/>
      <c r="AK3" s="309"/>
      <c r="AL3" s="309"/>
      <c r="AM3" s="309"/>
      <c r="AN3" s="309"/>
      <c r="AO3" s="309"/>
      <c r="AP3" s="309"/>
      <c r="AQ3" s="309"/>
    </row>
    <row r="4" spans="1:43" ht="33.75" customHeight="1" thickBot="1" x14ac:dyDescent="0.3">
      <c r="A4" s="222"/>
      <c r="B4" s="284" t="s">
        <v>12</v>
      </c>
      <c r="C4" s="290" t="s">
        <v>5</v>
      </c>
      <c r="D4" s="252" t="s">
        <v>0</v>
      </c>
      <c r="E4" s="10" t="s">
        <v>2</v>
      </c>
      <c r="F4" s="2"/>
      <c r="G4" s="125">
        <v>100</v>
      </c>
      <c r="H4" s="125">
        <v>50</v>
      </c>
      <c r="I4" s="83" t="s">
        <v>33</v>
      </c>
      <c r="J4" s="125">
        <v>2</v>
      </c>
      <c r="K4" s="86">
        <v>24.18</v>
      </c>
      <c r="L4" s="87">
        <v>0.18</v>
      </c>
      <c r="M4" s="88">
        <f>ROUNDUP(G4/2.3,0)</f>
        <v>44</v>
      </c>
      <c r="N4" s="88">
        <f>J4*80*12</f>
        <v>1920</v>
      </c>
      <c r="O4" s="88">
        <f>G4*H4*L4</f>
        <v>900</v>
      </c>
      <c r="P4" s="166">
        <f>G4*K4</f>
        <v>2418</v>
      </c>
      <c r="Q4" s="176">
        <f>N4+O4+P4</f>
        <v>5238</v>
      </c>
      <c r="R4" s="307"/>
      <c r="S4" s="307"/>
      <c r="T4" s="307"/>
      <c r="U4" s="307"/>
      <c r="V4" s="307"/>
      <c r="W4" s="307"/>
      <c r="X4" s="307"/>
      <c r="Y4" s="307"/>
      <c r="Z4" s="307"/>
      <c r="AA4" s="307"/>
      <c r="AB4" s="307"/>
      <c r="AC4" s="307"/>
      <c r="AD4" s="307"/>
      <c r="AE4" s="307"/>
      <c r="AF4" s="307"/>
      <c r="AG4" s="307"/>
      <c r="AH4" s="307"/>
      <c r="AI4" s="307"/>
      <c r="AJ4" s="307"/>
      <c r="AK4" s="307"/>
      <c r="AL4" s="307"/>
      <c r="AM4" s="307"/>
      <c r="AN4" s="307"/>
      <c r="AO4" s="307"/>
      <c r="AP4" s="307"/>
      <c r="AQ4" s="307"/>
    </row>
    <row r="5" spans="1:43" ht="18" thickBot="1" x14ac:dyDescent="0.3">
      <c r="A5" s="222"/>
      <c r="B5" s="285"/>
      <c r="C5" s="291"/>
      <c r="D5" s="253"/>
      <c r="E5" s="11" t="s">
        <v>20</v>
      </c>
      <c r="F5" s="3"/>
      <c r="G5" s="126">
        <v>50</v>
      </c>
      <c r="H5" s="126">
        <v>50</v>
      </c>
      <c r="I5" s="67" t="s">
        <v>34</v>
      </c>
      <c r="J5" s="126">
        <v>2</v>
      </c>
      <c r="K5" s="89">
        <v>24.18</v>
      </c>
      <c r="L5" s="90">
        <v>0.18</v>
      </c>
      <c r="M5" s="91">
        <f>ROUNDUP(G5,0)</f>
        <v>50</v>
      </c>
      <c r="N5" s="91">
        <f>J5*50*12</f>
        <v>1200</v>
      </c>
      <c r="O5" s="91">
        <f t="shared" ref="O5:O6" si="0">G5*H5*L5</f>
        <v>450</v>
      </c>
      <c r="P5" s="167">
        <f t="shared" ref="P5:P6" si="1">G5*K5</f>
        <v>1209</v>
      </c>
      <c r="Q5" s="176">
        <f t="shared" ref="Q5:Q6" si="2">N5+O5+P5</f>
        <v>2859</v>
      </c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</row>
    <row r="6" spans="1:43" ht="18" thickBot="1" x14ac:dyDescent="0.3">
      <c r="A6" s="222"/>
      <c r="B6" s="285"/>
      <c r="C6" s="291"/>
      <c r="D6" s="254"/>
      <c r="E6" s="12" t="s">
        <v>3</v>
      </c>
      <c r="F6" s="4"/>
      <c r="G6" s="127">
        <v>60</v>
      </c>
      <c r="H6" s="127">
        <v>50</v>
      </c>
      <c r="I6" s="70" t="s">
        <v>34</v>
      </c>
      <c r="J6" s="127">
        <v>2</v>
      </c>
      <c r="K6" s="92">
        <v>24.18</v>
      </c>
      <c r="L6" s="90">
        <v>0.18</v>
      </c>
      <c r="M6" s="93">
        <f>ROUNDUP(G6/1.5,0)</f>
        <v>40</v>
      </c>
      <c r="N6" s="93">
        <f>J6*50*12</f>
        <v>1200</v>
      </c>
      <c r="O6" s="93">
        <f t="shared" si="0"/>
        <v>540</v>
      </c>
      <c r="P6" s="168">
        <f t="shared" si="1"/>
        <v>1450.8</v>
      </c>
      <c r="Q6" s="177">
        <f t="shared" si="2"/>
        <v>3190.8</v>
      </c>
      <c r="R6" s="309"/>
      <c r="S6" s="309"/>
      <c r="T6" s="309"/>
      <c r="U6" s="309"/>
      <c r="V6" s="309"/>
      <c r="W6" s="309"/>
      <c r="X6" s="309"/>
      <c r="Y6" s="309"/>
      <c r="Z6" s="309"/>
      <c r="AA6" s="309"/>
      <c r="AB6" s="309"/>
      <c r="AC6" s="309"/>
      <c r="AD6" s="309"/>
      <c r="AE6" s="309"/>
      <c r="AF6" s="309"/>
      <c r="AG6" s="309"/>
      <c r="AH6" s="309"/>
      <c r="AI6" s="309"/>
      <c r="AJ6" s="309"/>
      <c r="AK6" s="309"/>
      <c r="AL6" s="309"/>
      <c r="AM6" s="309"/>
      <c r="AN6" s="309"/>
      <c r="AO6" s="309"/>
      <c r="AP6" s="309"/>
      <c r="AQ6" s="309"/>
    </row>
    <row r="7" spans="1:43" ht="30.75" thickBot="1" x14ac:dyDescent="0.3">
      <c r="A7" s="222"/>
      <c r="B7" s="285"/>
      <c r="C7" s="291"/>
      <c r="D7" s="8"/>
      <c r="E7" s="13"/>
      <c r="F7" s="3"/>
      <c r="G7" s="21" t="s">
        <v>14</v>
      </c>
      <c r="H7" s="22" t="s">
        <v>31</v>
      </c>
      <c r="I7" s="22"/>
      <c r="J7" s="22"/>
      <c r="K7" s="22" t="s">
        <v>28</v>
      </c>
      <c r="L7" s="22"/>
      <c r="M7" s="23"/>
      <c r="N7" s="24"/>
      <c r="O7" s="24"/>
      <c r="P7" s="24"/>
      <c r="Q7" s="26"/>
      <c r="R7" s="307"/>
      <c r="S7" s="307"/>
      <c r="T7" s="307"/>
      <c r="U7" s="307"/>
      <c r="V7" s="307"/>
      <c r="W7" s="307"/>
      <c r="X7" s="307"/>
      <c r="Y7" s="307"/>
      <c r="Z7" s="307"/>
      <c r="AA7" s="307"/>
      <c r="AB7" s="307"/>
      <c r="AC7" s="307"/>
      <c r="AD7" s="307"/>
      <c r="AE7" s="307"/>
      <c r="AF7" s="307"/>
      <c r="AG7" s="307"/>
      <c r="AH7" s="307"/>
      <c r="AI7" s="307"/>
      <c r="AJ7" s="307"/>
      <c r="AK7" s="307"/>
      <c r="AL7" s="307"/>
      <c r="AM7" s="307"/>
      <c r="AN7" s="307"/>
      <c r="AO7" s="307"/>
      <c r="AP7" s="307"/>
      <c r="AQ7" s="307"/>
    </row>
    <row r="8" spans="1:43" ht="30" x14ac:dyDescent="0.25">
      <c r="A8" s="222"/>
      <c r="B8" s="285"/>
      <c r="C8" s="291"/>
      <c r="D8" s="8"/>
      <c r="E8" s="13" t="s">
        <v>6</v>
      </c>
      <c r="F8" s="15" t="s">
        <v>7</v>
      </c>
      <c r="G8" s="128">
        <v>60</v>
      </c>
      <c r="H8" s="77"/>
      <c r="I8" s="77"/>
      <c r="J8" s="77"/>
      <c r="K8" s="94">
        <v>60</v>
      </c>
      <c r="L8" s="90">
        <v>0</v>
      </c>
      <c r="M8" s="95"/>
      <c r="N8" s="95"/>
      <c r="O8" s="95"/>
      <c r="P8" s="169">
        <f>G8*K8</f>
        <v>3600</v>
      </c>
      <c r="Q8" s="27">
        <f>P8</f>
        <v>3600</v>
      </c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8"/>
      <c r="AP8" s="308"/>
      <c r="AQ8" s="308"/>
    </row>
    <row r="9" spans="1:43" ht="30.75" thickBot="1" x14ac:dyDescent="0.3">
      <c r="A9" s="222"/>
      <c r="B9" s="285"/>
      <c r="C9" s="291"/>
      <c r="D9" s="8"/>
      <c r="E9" s="13"/>
      <c r="F9" s="15" t="s">
        <v>8</v>
      </c>
      <c r="G9" s="127">
        <v>0</v>
      </c>
      <c r="H9" s="69"/>
      <c r="I9" s="69"/>
      <c r="J9" s="69"/>
      <c r="K9" s="96">
        <v>10</v>
      </c>
      <c r="L9" s="90">
        <v>0</v>
      </c>
      <c r="M9" s="95"/>
      <c r="N9" s="95"/>
      <c r="O9" s="95"/>
      <c r="P9" s="170">
        <f>G9*K9</f>
        <v>0</v>
      </c>
      <c r="Q9" s="29">
        <f>P9</f>
        <v>0</v>
      </c>
      <c r="R9" s="309"/>
      <c r="S9" s="309"/>
      <c r="T9" s="309"/>
      <c r="U9" s="309"/>
      <c r="V9" s="309"/>
      <c r="W9" s="309"/>
      <c r="X9" s="309"/>
      <c r="Y9" s="309"/>
      <c r="Z9" s="309"/>
      <c r="AA9" s="309"/>
      <c r="AB9" s="309"/>
      <c r="AC9" s="309"/>
      <c r="AD9" s="309"/>
      <c r="AE9" s="309"/>
      <c r="AF9" s="309"/>
      <c r="AG9" s="309"/>
      <c r="AH9" s="309"/>
      <c r="AI9" s="309"/>
      <c r="AJ9" s="309"/>
      <c r="AK9" s="309"/>
      <c r="AL9" s="309"/>
      <c r="AM9" s="309"/>
      <c r="AN9" s="309"/>
      <c r="AO9" s="309"/>
      <c r="AP9" s="309"/>
      <c r="AQ9" s="309"/>
    </row>
    <row r="10" spans="1:43" ht="30.75" thickBot="1" x14ac:dyDescent="0.3">
      <c r="A10" s="222"/>
      <c r="B10" s="285"/>
      <c r="C10" s="291"/>
      <c r="D10" s="8"/>
      <c r="E10" s="13"/>
      <c r="F10" s="15"/>
      <c r="G10" s="21" t="s">
        <v>35</v>
      </c>
      <c r="H10" s="22" t="s">
        <v>36</v>
      </c>
      <c r="I10" s="22"/>
      <c r="J10" s="22"/>
      <c r="K10" s="22" t="s">
        <v>28</v>
      </c>
      <c r="L10" s="22"/>
      <c r="M10" s="23"/>
      <c r="N10" s="24"/>
      <c r="O10" s="24"/>
      <c r="P10" s="24"/>
      <c r="Q10" s="26"/>
      <c r="R10" s="307"/>
      <c r="S10" s="307"/>
      <c r="T10" s="307"/>
      <c r="U10" s="307"/>
      <c r="V10" s="307"/>
      <c r="W10" s="307"/>
      <c r="X10" s="307"/>
      <c r="Y10" s="307"/>
      <c r="Z10" s="307"/>
      <c r="AA10" s="307"/>
      <c r="AB10" s="307"/>
      <c r="AC10" s="307"/>
      <c r="AD10" s="307"/>
      <c r="AE10" s="307"/>
      <c r="AF10" s="307"/>
      <c r="AG10" s="307"/>
      <c r="AH10" s="307"/>
      <c r="AI10" s="307"/>
      <c r="AJ10" s="307"/>
      <c r="AK10" s="307"/>
      <c r="AL10" s="307"/>
      <c r="AM10" s="307"/>
      <c r="AN10" s="307"/>
      <c r="AO10" s="307"/>
      <c r="AP10" s="307"/>
      <c r="AQ10" s="307"/>
    </row>
    <row r="11" spans="1:43" ht="15.75" thickBot="1" x14ac:dyDescent="0.3">
      <c r="A11" s="222"/>
      <c r="B11" s="285"/>
      <c r="C11" s="291"/>
      <c r="D11" s="8"/>
      <c r="E11" s="13" t="s">
        <v>32</v>
      </c>
      <c r="F11" s="15"/>
      <c r="G11" s="315">
        <v>0</v>
      </c>
      <c r="H11" s="97"/>
      <c r="I11" s="97"/>
      <c r="J11" s="97"/>
      <c r="K11" s="97">
        <v>0</v>
      </c>
      <c r="L11" s="97">
        <v>0</v>
      </c>
      <c r="M11" s="98"/>
      <c r="N11" s="98"/>
      <c r="O11" s="98"/>
      <c r="P11" s="98"/>
      <c r="Q11" s="109">
        <v>0</v>
      </c>
      <c r="R11" s="308"/>
      <c r="S11" s="308"/>
      <c r="T11" s="308"/>
      <c r="U11" s="308"/>
      <c r="V11" s="308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  <c r="AG11" s="308"/>
      <c r="AH11" s="308"/>
      <c r="AI11" s="308"/>
      <c r="AJ11" s="308"/>
      <c r="AK11" s="308"/>
      <c r="AL11" s="308"/>
      <c r="AM11" s="308"/>
      <c r="AN11" s="308"/>
      <c r="AO11" s="308"/>
      <c r="AP11" s="308"/>
      <c r="AQ11" s="308"/>
    </row>
    <row r="12" spans="1:43" ht="30.75" thickBot="1" x14ac:dyDescent="0.3">
      <c r="A12" s="222"/>
      <c r="B12" s="285"/>
      <c r="C12" s="291"/>
      <c r="D12" s="148"/>
      <c r="E12" s="13"/>
      <c r="F12" s="282"/>
      <c r="G12" s="296" t="s">
        <v>14</v>
      </c>
      <c r="H12" s="22" t="s">
        <v>4</v>
      </c>
      <c r="I12" s="22"/>
      <c r="J12" s="22"/>
      <c r="K12" s="22" t="s">
        <v>28</v>
      </c>
      <c r="L12" s="22"/>
      <c r="M12" s="23"/>
      <c r="N12" s="24"/>
      <c r="O12" s="24"/>
      <c r="P12" s="24"/>
      <c r="Q12" s="26"/>
      <c r="R12" s="309"/>
      <c r="S12" s="309"/>
      <c r="T12" s="309"/>
      <c r="U12" s="309"/>
      <c r="V12" s="309"/>
      <c r="W12" s="309"/>
      <c r="X12" s="309"/>
      <c r="Y12" s="309"/>
      <c r="Z12" s="309"/>
      <c r="AA12" s="309"/>
      <c r="AB12" s="309"/>
      <c r="AC12" s="309"/>
      <c r="AD12" s="309"/>
      <c r="AE12" s="309"/>
      <c r="AF12" s="309"/>
      <c r="AG12" s="309"/>
      <c r="AH12" s="309"/>
      <c r="AI12" s="309"/>
      <c r="AJ12" s="309"/>
      <c r="AK12" s="309"/>
      <c r="AL12" s="309"/>
      <c r="AM12" s="309"/>
      <c r="AN12" s="309"/>
      <c r="AO12" s="309"/>
      <c r="AP12" s="309"/>
      <c r="AQ12" s="309"/>
    </row>
    <row r="13" spans="1:43" ht="17.25" x14ac:dyDescent="0.25">
      <c r="A13" s="222"/>
      <c r="B13" s="285"/>
      <c r="C13" s="291"/>
      <c r="D13" s="148"/>
      <c r="E13" s="13" t="s">
        <v>9</v>
      </c>
      <c r="F13" s="15" t="s">
        <v>10</v>
      </c>
      <c r="G13" s="128">
        <v>100</v>
      </c>
      <c r="H13" s="128">
        <v>50</v>
      </c>
      <c r="I13" s="72" t="s">
        <v>34</v>
      </c>
      <c r="J13" s="128">
        <v>2</v>
      </c>
      <c r="K13" s="99">
        <v>3</v>
      </c>
      <c r="L13" s="90">
        <v>0.15</v>
      </c>
      <c r="M13" s="100">
        <f>ROUNDUP(G13/3,0)</f>
        <v>34</v>
      </c>
      <c r="N13" s="100">
        <f>J13*50*12</f>
        <v>1200</v>
      </c>
      <c r="O13" s="100">
        <f>G13*H13*L13</f>
        <v>750</v>
      </c>
      <c r="P13" s="171">
        <f>G13*K13</f>
        <v>300</v>
      </c>
      <c r="Q13" s="28">
        <f>N13+O13+P13</f>
        <v>2250</v>
      </c>
      <c r="R13" s="307"/>
      <c r="S13" s="307"/>
      <c r="T13" s="307"/>
      <c r="U13" s="307"/>
      <c r="V13" s="307"/>
      <c r="W13" s="307"/>
      <c r="X13" s="307"/>
      <c r="Y13" s="307"/>
      <c r="Z13" s="307"/>
      <c r="AA13" s="307"/>
      <c r="AB13" s="307"/>
      <c r="AC13" s="307"/>
      <c r="AD13" s="307"/>
      <c r="AE13" s="307"/>
      <c r="AF13" s="307"/>
      <c r="AG13" s="307"/>
      <c r="AH13" s="307"/>
      <c r="AI13" s="307"/>
      <c r="AJ13" s="307"/>
      <c r="AK13" s="307"/>
      <c r="AL13" s="307"/>
      <c r="AM13" s="307"/>
      <c r="AN13" s="307"/>
      <c r="AO13" s="307"/>
      <c r="AP13" s="307"/>
      <c r="AQ13" s="307"/>
    </row>
    <row r="14" spans="1:43" ht="18" thickBot="1" x14ac:dyDescent="0.3">
      <c r="A14" s="222"/>
      <c r="B14" s="285"/>
      <c r="C14" s="294"/>
      <c r="D14" s="149"/>
      <c r="E14" s="14"/>
      <c r="F14" s="278" t="s">
        <v>11</v>
      </c>
      <c r="G14" s="314">
        <v>50</v>
      </c>
      <c r="H14" s="314">
        <v>50</v>
      </c>
      <c r="I14" s="292" t="s">
        <v>34</v>
      </c>
      <c r="J14" s="314">
        <v>2</v>
      </c>
      <c r="K14" s="293">
        <v>8</v>
      </c>
      <c r="L14" s="97">
        <v>0.15</v>
      </c>
      <c r="M14" s="105">
        <f>ROUNDUP(G14/2,0)</f>
        <v>25</v>
      </c>
      <c r="N14" s="105">
        <f>J14*50*12</f>
        <v>1200</v>
      </c>
      <c r="O14" s="105">
        <f>G14*H14*L14</f>
        <v>375</v>
      </c>
      <c r="P14" s="173">
        <f>G14*K14</f>
        <v>400</v>
      </c>
      <c r="Q14" s="281">
        <f>N14+O14+P14</f>
        <v>1975</v>
      </c>
      <c r="R14" s="308"/>
      <c r="S14" s="308"/>
      <c r="T14" s="308"/>
      <c r="U14" s="308"/>
      <c r="V14" s="308"/>
      <c r="W14" s="308"/>
      <c r="X14" s="308"/>
      <c r="Y14" s="308"/>
      <c r="Z14" s="308"/>
      <c r="AA14" s="308"/>
      <c r="AB14" s="308"/>
      <c r="AC14" s="308"/>
      <c r="AD14" s="308"/>
      <c r="AE14" s="308"/>
      <c r="AF14" s="308"/>
      <c r="AG14" s="308"/>
      <c r="AH14" s="308"/>
      <c r="AI14" s="308"/>
      <c r="AJ14" s="308"/>
      <c r="AK14" s="308"/>
      <c r="AL14" s="308"/>
      <c r="AM14" s="308"/>
      <c r="AN14" s="308"/>
      <c r="AO14" s="308"/>
      <c r="AP14" s="308"/>
      <c r="AQ14" s="308"/>
    </row>
    <row r="15" spans="1:43" ht="30.75" thickBot="1" x14ac:dyDescent="0.3">
      <c r="A15" s="222"/>
      <c r="B15" s="285"/>
      <c r="C15" s="283"/>
      <c r="D15" s="148"/>
      <c r="E15" s="13"/>
      <c r="F15" s="3"/>
      <c r="G15" s="276" t="s">
        <v>17</v>
      </c>
      <c r="H15" s="22" t="s">
        <v>16</v>
      </c>
      <c r="I15" s="22"/>
      <c r="J15" s="22"/>
      <c r="K15" s="22" t="s">
        <v>28</v>
      </c>
      <c r="L15" s="22" t="s">
        <v>40</v>
      </c>
      <c r="M15" s="23"/>
      <c r="N15" s="23"/>
      <c r="O15" s="23"/>
      <c r="P15" s="280"/>
      <c r="Q15" s="277"/>
      <c r="R15" s="309"/>
      <c r="S15" s="309"/>
      <c r="T15" s="309"/>
      <c r="U15" s="309"/>
      <c r="V15" s="309"/>
      <c r="W15" s="309"/>
      <c r="X15" s="309"/>
      <c r="Y15" s="309"/>
      <c r="Z15" s="309"/>
      <c r="AA15" s="309"/>
      <c r="AB15" s="309"/>
      <c r="AC15" s="309"/>
      <c r="AD15" s="309"/>
      <c r="AE15" s="309"/>
      <c r="AF15" s="309"/>
      <c r="AG15" s="309"/>
      <c r="AH15" s="309"/>
      <c r="AI15" s="309"/>
      <c r="AJ15" s="309"/>
      <c r="AK15" s="309"/>
      <c r="AL15" s="309"/>
      <c r="AM15" s="309"/>
      <c r="AN15" s="309"/>
      <c r="AO15" s="309"/>
      <c r="AP15" s="309"/>
      <c r="AQ15" s="309"/>
    </row>
    <row r="16" spans="1:43" ht="15.75" thickBot="1" x14ac:dyDescent="0.3">
      <c r="A16" s="222"/>
      <c r="B16" s="285"/>
      <c r="C16" s="8"/>
      <c r="D16" s="148"/>
      <c r="E16" s="13" t="s">
        <v>15</v>
      </c>
      <c r="F16" s="3"/>
      <c r="G16" s="129">
        <v>0.2</v>
      </c>
      <c r="H16" s="129">
        <v>200</v>
      </c>
      <c r="I16" s="75"/>
      <c r="J16" s="75"/>
      <c r="K16" s="102">
        <v>100</v>
      </c>
      <c r="L16" s="90">
        <v>1.4</v>
      </c>
      <c r="M16" s="101">
        <v>2</v>
      </c>
      <c r="N16" s="101"/>
      <c r="O16" s="101">
        <f>H16*L16*M16</f>
        <v>560</v>
      </c>
      <c r="P16" s="172">
        <f>G16*K16*2</f>
        <v>40</v>
      </c>
      <c r="Q16" s="73">
        <f>O16+P16</f>
        <v>600</v>
      </c>
      <c r="R16" s="307"/>
      <c r="S16" s="307"/>
      <c r="T16" s="307"/>
      <c r="U16" s="307"/>
      <c r="V16" s="307"/>
      <c r="W16" s="307"/>
      <c r="X16" s="307"/>
      <c r="Y16" s="307"/>
      <c r="Z16" s="307"/>
      <c r="AA16" s="307"/>
      <c r="AB16" s="307"/>
      <c r="AC16" s="307"/>
      <c r="AD16" s="307"/>
      <c r="AE16" s="307"/>
      <c r="AF16" s="307"/>
      <c r="AG16" s="307"/>
      <c r="AH16" s="307"/>
      <c r="AI16" s="307"/>
      <c r="AJ16" s="307"/>
      <c r="AK16" s="307"/>
      <c r="AL16" s="307"/>
      <c r="AM16" s="307"/>
      <c r="AN16" s="307"/>
      <c r="AO16" s="307"/>
      <c r="AP16" s="307"/>
      <c r="AQ16" s="307"/>
    </row>
    <row r="17" spans="1:43" ht="15.75" thickBot="1" x14ac:dyDescent="0.3">
      <c r="A17" s="222"/>
      <c r="B17" s="285"/>
      <c r="C17" s="8"/>
      <c r="D17" s="148"/>
      <c r="E17" s="13"/>
      <c r="F17" s="3"/>
      <c r="G17" s="21" t="s">
        <v>14</v>
      </c>
      <c r="H17" s="22"/>
      <c r="I17" s="22"/>
      <c r="J17" s="22"/>
      <c r="K17" s="22" t="s">
        <v>28</v>
      </c>
      <c r="L17" s="22"/>
      <c r="M17" s="23"/>
      <c r="N17" s="24"/>
      <c r="O17" s="24"/>
      <c r="P17" s="24"/>
      <c r="Q17" s="26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  <c r="AG17" s="308"/>
      <c r="AH17" s="308"/>
      <c r="AI17" s="308"/>
      <c r="AJ17" s="308"/>
      <c r="AK17" s="308"/>
      <c r="AL17" s="308"/>
      <c r="AM17" s="308"/>
      <c r="AN17" s="308"/>
      <c r="AO17" s="308"/>
      <c r="AP17" s="308"/>
      <c r="AQ17" s="308"/>
    </row>
    <row r="18" spans="1:43" ht="18" thickBot="1" x14ac:dyDescent="0.3">
      <c r="A18" s="222"/>
      <c r="B18" s="285"/>
      <c r="C18" s="8"/>
      <c r="D18" s="148"/>
      <c r="E18" s="13" t="s">
        <v>18</v>
      </c>
      <c r="F18" s="3"/>
      <c r="G18" s="129">
        <v>70</v>
      </c>
      <c r="H18" s="75"/>
      <c r="I18" s="76" t="s">
        <v>34</v>
      </c>
      <c r="J18" s="75"/>
      <c r="K18" s="103">
        <v>40</v>
      </c>
      <c r="L18" s="90">
        <v>0</v>
      </c>
      <c r="M18" s="95">
        <v>0</v>
      </c>
      <c r="N18" s="95"/>
      <c r="O18" s="95"/>
      <c r="P18" s="170">
        <f>G18*K18</f>
        <v>2800</v>
      </c>
      <c r="Q18" s="29">
        <f>P18</f>
        <v>2800</v>
      </c>
      <c r="R18" s="309"/>
      <c r="S18" s="309"/>
      <c r="T18" s="309"/>
      <c r="U18" s="309"/>
      <c r="V18" s="309"/>
      <c r="W18" s="309"/>
      <c r="X18" s="309"/>
      <c r="Y18" s="309"/>
      <c r="Z18" s="309"/>
      <c r="AA18" s="309"/>
      <c r="AB18" s="309"/>
      <c r="AC18" s="309"/>
      <c r="AD18" s="309"/>
      <c r="AE18" s="309"/>
      <c r="AF18" s="309"/>
      <c r="AG18" s="309"/>
      <c r="AH18" s="309"/>
      <c r="AI18" s="309"/>
      <c r="AJ18" s="309"/>
      <c r="AK18" s="309"/>
      <c r="AL18" s="309"/>
      <c r="AM18" s="309"/>
      <c r="AN18" s="309"/>
      <c r="AO18" s="309"/>
      <c r="AP18" s="309"/>
      <c r="AQ18" s="309"/>
    </row>
    <row r="19" spans="1:43" ht="39.75" customHeight="1" thickBot="1" x14ac:dyDescent="0.3">
      <c r="A19" s="222"/>
      <c r="B19" s="285"/>
      <c r="C19" s="8"/>
      <c r="D19" s="148"/>
      <c r="E19" s="13"/>
      <c r="F19" s="3"/>
      <c r="G19" s="21" t="s">
        <v>41</v>
      </c>
      <c r="H19" s="22" t="s">
        <v>24</v>
      </c>
      <c r="I19" s="22"/>
      <c r="J19" s="22"/>
      <c r="K19" s="22" t="s">
        <v>29</v>
      </c>
      <c r="L19" s="22" t="s">
        <v>40</v>
      </c>
      <c r="M19" s="23"/>
      <c r="N19" s="24"/>
      <c r="O19" s="24"/>
      <c r="P19" s="24"/>
      <c r="Q19" s="26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</row>
    <row r="20" spans="1:43" ht="18" thickBot="1" x14ac:dyDescent="0.3">
      <c r="A20" s="222"/>
      <c r="B20" s="286"/>
      <c r="C20" s="9"/>
      <c r="D20" s="149"/>
      <c r="E20" s="14" t="s">
        <v>23</v>
      </c>
      <c r="F20" s="4"/>
      <c r="G20" s="130">
        <v>100</v>
      </c>
      <c r="H20" s="130">
        <v>100</v>
      </c>
      <c r="I20" s="85" t="s">
        <v>34</v>
      </c>
      <c r="J20" s="130">
        <v>2</v>
      </c>
      <c r="K20" s="104">
        <v>1.5</v>
      </c>
      <c r="L20" s="97">
        <v>0.3</v>
      </c>
      <c r="M20" s="105">
        <f>ROUNDUP(G20/50,0)</f>
        <v>2</v>
      </c>
      <c r="N20" s="105">
        <f>J20*50*12</f>
        <v>1200</v>
      </c>
      <c r="O20" s="105">
        <f>H20*L20*M20</f>
        <v>60</v>
      </c>
      <c r="P20" s="173">
        <f>G20*K20</f>
        <v>150</v>
      </c>
      <c r="Q20" s="30">
        <f>N20+O20+P20</f>
        <v>1410</v>
      </c>
      <c r="R20" s="308"/>
      <c r="S20" s="308"/>
      <c r="T20" s="308"/>
      <c r="U20" s="308"/>
      <c r="V20" s="308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  <c r="AG20" s="308"/>
      <c r="AH20" s="308"/>
      <c r="AI20" s="308"/>
      <c r="AJ20" s="308"/>
      <c r="AK20" s="308"/>
      <c r="AL20" s="308"/>
      <c r="AM20" s="308"/>
      <c r="AN20" s="308"/>
      <c r="AO20" s="308"/>
      <c r="AP20" s="308"/>
      <c r="AQ20" s="308"/>
    </row>
    <row r="21" spans="1:43" x14ac:dyDescent="0.25">
      <c r="A21" s="222"/>
      <c r="B21" s="182"/>
      <c r="C21" s="156"/>
      <c r="D21" s="183"/>
      <c r="E21" s="157"/>
      <c r="F21" s="158"/>
      <c r="G21" s="175"/>
      <c r="H21" s="162"/>
      <c r="I21" s="162"/>
      <c r="J21" s="162"/>
      <c r="K21" s="161"/>
      <c r="L21" s="159"/>
      <c r="M21" s="160"/>
      <c r="N21" s="160"/>
      <c r="O21" s="160"/>
      <c r="P21" s="160"/>
      <c r="Q21" s="174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  <c r="AJ21" s="309"/>
      <c r="AK21" s="309"/>
      <c r="AL21" s="309"/>
      <c r="AM21" s="309"/>
      <c r="AN21" s="309"/>
      <c r="AO21" s="309"/>
      <c r="AP21" s="309"/>
      <c r="AQ21" s="309"/>
    </row>
    <row r="22" spans="1:43" ht="15.75" thickBot="1" x14ac:dyDescent="0.3">
      <c r="A22" s="222"/>
      <c r="B22" s="259"/>
      <c r="C22" s="260"/>
      <c r="D22" s="214"/>
      <c r="E22" s="214"/>
      <c r="F22" s="214"/>
      <c r="G22" s="214"/>
      <c r="H22" s="214"/>
      <c r="I22" s="214"/>
      <c r="J22" s="214"/>
      <c r="K22" s="214"/>
      <c r="L22" s="214"/>
      <c r="M22" s="214"/>
      <c r="N22" s="214"/>
      <c r="O22" s="214"/>
      <c r="P22" s="214"/>
      <c r="Q22" s="242"/>
      <c r="R22" s="307"/>
      <c r="S22" s="307"/>
      <c r="T22" s="307"/>
      <c r="U22" s="307"/>
      <c r="V22" s="307"/>
      <c r="W22" s="307"/>
      <c r="X22" s="307"/>
      <c r="Y22" s="307"/>
      <c r="Z22" s="307"/>
      <c r="AA22" s="307"/>
      <c r="AB22" s="307"/>
      <c r="AC22" s="307"/>
      <c r="AD22" s="307"/>
      <c r="AE22" s="307"/>
      <c r="AF22" s="307"/>
      <c r="AG22" s="307"/>
      <c r="AH22" s="307"/>
      <c r="AI22" s="307"/>
      <c r="AJ22" s="307"/>
      <c r="AK22" s="307"/>
      <c r="AL22" s="307"/>
      <c r="AM22" s="307"/>
      <c r="AN22" s="307"/>
      <c r="AO22" s="307"/>
      <c r="AP22" s="307"/>
      <c r="AQ22" s="307"/>
    </row>
    <row r="23" spans="1:43" ht="21.75" thickBot="1" x14ac:dyDescent="0.3">
      <c r="A23" s="222"/>
      <c r="B23" s="181"/>
      <c r="C23" s="164"/>
      <c r="D23" s="165"/>
      <c r="E23" s="165"/>
      <c r="F23" s="178" t="s">
        <v>78</v>
      </c>
      <c r="G23" s="179" t="s">
        <v>79</v>
      </c>
      <c r="H23" s="180" t="s">
        <v>80</v>
      </c>
      <c r="I23" s="211"/>
      <c r="J23" s="242"/>
      <c r="K23" s="212"/>
      <c r="L23" s="212"/>
      <c r="M23" s="213"/>
      <c r="N23" s="147"/>
      <c r="P23" s="146"/>
      <c r="Q23" s="244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O23" s="308"/>
      <c r="AP23" s="308"/>
      <c r="AQ23" s="308"/>
    </row>
    <row r="24" spans="1:43" x14ac:dyDescent="0.25">
      <c r="A24" s="222"/>
      <c r="B24" s="304" t="s">
        <v>42</v>
      </c>
      <c r="C24" s="305"/>
      <c r="D24" s="305"/>
      <c r="E24" s="306"/>
      <c r="F24" s="153">
        <f>SUM(Q4:Q6)</f>
        <v>11287.8</v>
      </c>
      <c r="G24" s="153">
        <f>F24-Q8-Q9+Q13+Q14</f>
        <v>11912.8</v>
      </c>
      <c r="H24" s="150">
        <f>G24+Q16-Q18+Q20</f>
        <v>11122.8</v>
      </c>
      <c r="I24" s="310"/>
      <c r="J24" s="244"/>
      <c r="K24" s="212"/>
      <c r="L24" s="212"/>
      <c r="M24" s="213"/>
      <c r="N24" s="242"/>
      <c r="O24" s="242"/>
      <c r="P24" s="242"/>
      <c r="Q24" s="242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  <c r="AJ24" s="309"/>
      <c r="AK24" s="309"/>
      <c r="AL24" s="309"/>
      <c r="AM24" s="309"/>
      <c r="AN24" s="309"/>
      <c r="AO24" s="309"/>
      <c r="AP24" s="309"/>
      <c r="AQ24" s="309"/>
    </row>
    <row r="25" spans="1:43" x14ac:dyDescent="0.25">
      <c r="A25" s="222"/>
      <c r="B25" s="301" t="s">
        <v>43</v>
      </c>
      <c r="C25" s="302"/>
      <c r="D25" s="302"/>
      <c r="E25" s="303"/>
      <c r="F25" s="155">
        <f>F24*0.1</f>
        <v>1128.78</v>
      </c>
      <c r="G25" s="155">
        <f>G24*0.1</f>
        <v>1191.28</v>
      </c>
      <c r="H25" s="151">
        <f>H24*0.1</f>
        <v>1112.28</v>
      </c>
      <c r="I25" s="311"/>
      <c r="J25" s="246"/>
      <c r="K25" s="212"/>
      <c r="L25" s="212"/>
      <c r="M25" s="213"/>
      <c r="N25" s="244"/>
      <c r="O25" s="244"/>
      <c r="P25" s="244"/>
      <c r="Q25" s="244"/>
      <c r="R25" s="307"/>
      <c r="S25" s="307"/>
      <c r="T25" s="307"/>
      <c r="U25" s="307"/>
      <c r="V25" s="307"/>
      <c r="W25" s="307"/>
      <c r="X25" s="307"/>
      <c r="Y25" s="307"/>
      <c r="Z25" s="307"/>
      <c r="AA25" s="307"/>
      <c r="AB25" s="307"/>
      <c r="AC25" s="307"/>
      <c r="AD25" s="307"/>
      <c r="AE25" s="307"/>
      <c r="AF25" s="307"/>
      <c r="AG25" s="307"/>
      <c r="AH25" s="307"/>
      <c r="AI25" s="307"/>
      <c r="AJ25" s="307"/>
      <c r="AK25" s="307"/>
      <c r="AL25" s="307"/>
      <c r="AM25" s="307"/>
      <c r="AN25" s="307"/>
      <c r="AO25" s="307"/>
      <c r="AP25" s="307"/>
      <c r="AQ25" s="307"/>
    </row>
    <row r="26" spans="1:43" ht="15.75" thickBot="1" x14ac:dyDescent="0.3">
      <c r="A26" s="222"/>
      <c r="B26" s="298" t="s">
        <v>44</v>
      </c>
      <c r="C26" s="299"/>
      <c r="D26" s="299"/>
      <c r="E26" s="300"/>
      <c r="F26" s="154">
        <f>SUM(F24:F25)</f>
        <v>12416.58</v>
      </c>
      <c r="G26" s="154">
        <f>G24+G25</f>
        <v>13104.08</v>
      </c>
      <c r="H26" s="152">
        <f>H24+H25</f>
        <v>12235.08</v>
      </c>
      <c r="I26" s="312"/>
      <c r="J26" s="214"/>
      <c r="K26" s="214"/>
      <c r="L26" s="214"/>
      <c r="M26" s="214"/>
      <c r="N26" s="214"/>
      <c r="O26" s="214"/>
      <c r="P26" s="214"/>
      <c r="Q26" s="214"/>
      <c r="R26" s="308"/>
      <c r="S26" s="308"/>
      <c r="T26" s="308"/>
      <c r="U26" s="308"/>
      <c r="V26" s="308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  <c r="AG26" s="308"/>
      <c r="AH26" s="308"/>
      <c r="AI26" s="308"/>
      <c r="AJ26" s="308"/>
      <c r="AK26" s="308"/>
      <c r="AL26" s="308"/>
      <c r="AM26" s="308"/>
      <c r="AN26" s="308"/>
      <c r="AO26" s="308"/>
      <c r="AP26" s="308"/>
      <c r="AQ26" s="308"/>
    </row>
    <row r="27" spans="1:43" x14ac:dyDescent="0.25">
      <c r="A27" s="222"/>
      <c r="B27" s="242"/>
      <c r="C27" s="242"/>
      <c r="D27" s="242"/>
      <c r="E27" s="242"/>
      <c r="F27" s="242"/>
      <c r="G27" s="242"/>
      <c r="H27" s="242"/>
      <c r="I27" s="242"/>
      <c r="J27" s="242"/>
      <c r="K27" s="242"/>
      <c r="L27" s="242"/>
      <c r="M27" s="242"/>
      <c r="N27" s="242"/>
      <c r="O27" s="242"/>
      <c r="P27" s="242"/>
      <c r="Q27" s="242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  <c r="AJ27" s="309"/>
      <c r="AK27" s="309"/>
      <c r="AL27" s="309"/>
      <c r="AM27" s="309"/>
      <c r="AN27" s="309"/>
      <c r="AO27" s="309"/>
      <c r="AP27" s="309"/>
      <c r="AQ27" s="309"/>
    </row>
    <row r="28" spans="1:43" x14ac:dyDescent="0.25">
      <c r="A28" s="222"/>
      <c r="B28" s="244"/>
      <c r="C28" s="244"/>
      <c r="D28" s="244"/>
      <c r="E28" s="244"/>
      <c r="F28" s="244"/>
      <c r="G28" s="244"/>
      <c r="H28" s="244"/>
      <c r="I28" s="244"/>
      <c r="J28" s="244"/>
      <c r="K28" s="244"/>
      <c r="L28" s="244"/>
      <c r="M28" s="244"/>
      <c r="N28" s="244"/>
      <c r="O28" s="244"/>
      <c r="P28" s="244"/>
      <c r="Q28" s="244"/>
      <c r="R28" s="307"/>
      <c r="S28" s="307"/>
      <c r="T28" s="307"/>
      <c r="U28" s="307"/>
      <c r="V28" s="307"/>
      <c r="W28" s="307"/>
      <c r="X28" s="307"/>
      <c r="Y28" s="307"/>
      <c r="Z28" s="307"/>
      <c r="AA28" s="307"/>
      <c r="AB28" s="307"/>
      <c r="AC28" s="307"/>
      <c r="AD28" s="307"/>
      <c r="AE28" s="307"/>
      <c r="AF28" s="307"/>
      <c r="AG28" s="307"/>
      <c r="AH28" s="307"/>
      <c r="AI28" s="307"/>
      <c r="AJ28" s="307"/>
      <c r="AK28" s="307"/>
      <c r="AL28" s="307"/>
      <c r="AM28" s="307"/>
      <c r="AN28" s="307"/>
      <c r="AO28" s="307"/>
      <c r="AP28" s="307"/>
      <c r="AQ28" s="307"/>
    </row>
    <row r="29" spans="1:43" x14ac:dyDescent="0.25">
      <c r="A29" s="222"/>
      <c r="B29" s="242"/>
      <c r="C29" s="242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  <c r="Q29" s="242"/>
      <c r="R29" s="308"/>
      <c r="S29" s="308"/>
      <c r="T29" s="308"/>
      <c r="U29" s="308"/>
      <c r="V29" s="308"/>
      <c r="W29" s="308"/>
      <c r="X29" s="308"/>
      <c r="Y29" s="308"/>
      <c r="Z29" s="308"/>
      <c r="AA29" s="308"/>
      <c r="AB29" s="308"/>
      <c r="AC29" s="308"/>
      <c r="AD29" s="308"/>
      <c r="AE29" s="308"/>
      <c r="AF29" s="308"/>
      <c r="AG29" s="308"/>
      <c r="AH29" s="308"/>
      <c r="AI29" s="308"/>
      <c r="AJ29" s="308"/>
      <c r="AK29" s="308"/>
      <c r="AL29" s="308"/>
      <c r="AM29" s="308"/>
      <c r="AN29" s="308"/>
      <c r="AO29" s="308"/>
      <c r="AP29" s="308"/>
      <c r="AQ29" s="308"/>
    </row>
    <row r="30" spans="1:43" x14ac:dyDescent="0.25">
      <c r="A30" s="222"/>
      <c r="B30" s="244"/>
      <c r="C30" s="244"/>
      <c r="D30" s="244"/>
      <c r="E30" s="244"/>
      <c r="F30" s="244"/>
      <c r="G30" s="244"/>
      <c r="H30" s="244"/>
      <c r="I30" s="244"/>
      <c r="J30" s="244"/>
      <c r="K30" s="244"/>
      <c r="L30" s="244"/>
      <c r="M30" s="244"/>
      <c r="N30" s="244"/>
      <c r="O30" s="244"/>
      <c r="P30" s="244"/>
      <c r="Q30" s="244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  <c r="AJ30" s="309"/>
      <c r="AK30" s="309"/>
      <c r="AL30" s="309"/>
      <c r="AM30" s="309"/>
      <c r="AN30" s="309"/>
      <c r="AO30" s="309"/>
      <c r="AP30" s="309"/>
      <c r="AQ30" s="309"/>
    </row>
    <row r="31" spans="1:43" x14ac:dyDescent="0.25">
      <c r="A31" s="7"/>
      <c r="B31" s="242"/>
      <c r="C31" s="242"/>
      <c r="D31" s="242"/>
      <c r="E31" s="242"/>
      <c r="F31" s="242"/>
      <c r="G31" s="242"/>
      <c r="H31" s="242"/>
      <c r="I31" s="242"/>
      <c r="J31" s="242"/>
      <c r="K31" s="242"/>
      <c r="L31" s="242"/>
      <c r="M31" s="242"/>
      <c r="N31" s="242"/>
      <c r="O31" s="242"/>
      <c r="P31" s="242"/>
      <c r="Q31" s="242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E31" s="313"/>
      <c r="AF31" s="313"/>
      <c r="AG31" s="313"/>
      <c r="AH31" s="313"/>
      <c r="AI31" s="313"/>
      <c r="AJ31" s="313"/>
      <c r="AK31" s="313"/>
      <c r="AL31" s="313"/>
      <c r="AM31" s="313"/>
      <c r="AN31" s="313"/>
      <c r="AO31" s="313"/>
      <c r="AP31" s="313"/>
      <c r="AQ31" s="313"/>
    </row>
    <row r="32" spans="1:43" x14ac:dyDescent="0.25">
      <c r="A32" s="7"/>
      <c r="B32" s="244"/>
      <c r="C32" s="244"/>
      <c r="D32" s="244"/>
      <c r="E32" s="244"/>
      <c r="F32" s="244"/>
      <c r="G32" s="244"/>
      <c r="H32" s="244"/>
      <c r="I32" s="244"/>
      <c r="J32" s="244"/>
      <c r="K32" s="244"/>
      <c r="L32" s="244"/>
      <c r="M32" s="244"/>
      <c r="N32" s="244"/>
      <c r="O32" s="244"/>
      <c r="P32" s="244"/>
      <c r="Q32" s="244"/>
      <c r="R32" s="227"/>
      <c r="S32" s="228"/>
      <c r="T32" s="228"/>
      <c r="U32" s="228"/>
      <c r="V32" s="228"/>
      <c r="W32" s="228"/>
      <c r="X32" s="228"/>
      <c r="Y32" s="228"/>
    </row>
    <row r="33" spans="1:25" x14ac:dyDescent="0.25">
      <c r="A33" s="106"/>
      <c r="B33" s="242"/>
      <c r="C33" s="242"/>
      <c r="D33" s="242"/>
      <c r="E33" s="242"/>
      <c r="F33" s="242"/>
      <c r="G33" s="242"/>
      <c r="H33" s="242"/>
      <c r="I33" s="242"/>
      <c r="J33" s="242"/>
      <c r="K33" s="242"/>
      <c r="L33" s="242"/>
      <c r="M33" s="242"/>
      <c r="N33" s="242"/>
      <c r="O33" s="242"/>
      <c r="P33" s="242"/>
      <c r="Q33" s="242"/>
      <c r="R33" s="221"/>
      <c r="S33" s="222"/>
      <c r="T33" s="222"/>
      <c r="U33" s="222"/>
      <c r="V33" s="222"/>
      <c r="W33" s="222"/>
      <c r="X33" s="222"/>
      <c r="Y33" s="222"/>
    </row>
    <row r="34" spans="1:25" x14ac:dyDescent="0.25">
      <c r="A34" s="106"/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244"/>
      <c r="Q34" s="244"/>
      <c r="R34" s="221"/>
      <c r="S34" s="222"/>
      <c r="T34" s="222"/>
      <c r="U34" s="222"/>
      <c r="V34" s="222"/>
      <c r="W34" s="222"/>
      <c r="X34" s="222"/>
      <c r="Y34" s="222"/>
    </row>
    <row r="35" spans="1:25" x14ac:dyDescent="0.25">
      <c r="A35" s="107"/>
      <c r="B35" s="242"/>
      <c r="C35" s="242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  <c r="Q35" s="242"/>
      <c r="R35" s="221"/>
      <c r="S35" s="222"/>
      <c r="T35" s="222"/>
      <c r="U35" s="222"/>
      <c r="V35" s="222"/>
      <c r="W35" s="222"/>
      <c r="X35" s="222"/>
      <c r="Y35" s="222"/>
    </row>
    <row r="36" spans="1:25" x14ac:dyDescent="0.25">
      <c r="A36" s="108"/>
      <c r="B36" s="244"/>
      <c r="C36" s="244"/>
      <c r="D36" s="244"/>
      <c r="E36" s="244"/>
      <c r="F36" s="244"/>
      <c r="G36" s="244"/>
      <c r="H36" s="244"/>
      <c r="I36" s="244"/>
      <c r="J36" s="244"/>
      <c r="K36" s="244"/>
      <c r="L36" s="244"/>
      <c r="M36" s="244"/>
      <c r="N36" s="244"/>
      <c r="O36" s="244"/>
      <c r="P36" s="244"/>
      <c r="Q36" s="244"/>
      <c r="R36" s="221"/>
      <c r="S36" s="222"/>
      <c r="T36" s="222"/>
      <c r="U36" s="222"/>
      <c r="V36" s="222"/>
      <c r="W36" s="222"/>
      <c r="X36" s="222"/>
      <c r="Y36" s="222"/>
    </row>
    <row r="37" spans="1:25" x14ac:dyDescent="0.25">
      <c r="A37" s="107"/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21"/>
      <c r="S37" s="222"/>
      <c r="T37" s="222"/>
      <c r="U37" s="222"/>
      <c r="V37" s="222"/>
      <c r="W37" s="222"/>
      <c r="X37" s="222"/>
      <c r="Y37" s="222"/>
    </row>
    <row r="38" spans="1:25" x14ac:dyDescent="0.25">
      <c r="A38" s="107"/>
      <c r="B38" s="244"/>
      <c r="C38" s="244"/>
      <c r="D38" s="244"/>
      <c r="E38" s="244"/>
      <c r="F38" s="244"/>
      <c r="G38" s="244"/>
      <c r="H38" s="244"/>
      <c r="I38" s="244"/>
      <c r="J38" s="244"/>
      <c r="K38" s="244"/>
      <c r="L38" s="244"/>
      <c r="M38" s="244"/>
      <c r="N38" s="244"/>
      <c r="O38" s="244"/>
      <c r="P38" s="244"/>
      <c r="Q38" s="244"/>
      <c r="R38" s="221"/>
      <c r="S38" s="222"/>
      <c r="T38" s="222"/>
      <c r="U38" s="222"/>
      <c r="V38" s="222"/>
      <c r="W38" s="222"/>
      <c r="X38" s="222"/>
      <c r="Y38" s="222"/>
    </row>
    <row r="39" spans="1:25" x14ac:dyDescent="0.25">
      <c r="A39" s="107"/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21"/>
      <c r="S39" s="222"/>
      <c r="T39" s="222"/>
      <c r="U39" s="222"/>
      <c r="V39" s="222"/>
      <c r="W39" s="222"/>
      <c r="X39" s="222"/>
      <c r="Y39" s="222"/>
    </row>
    <row r="40" spans="1:25" x14ac:dyDescent="0.25">
      <c r="A40" s="108"/>
      <c r="B40" s="244"/>
      <c r="C40" s="244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21"/>
      <c r="S40" s="222"/>
      <c r="T40" s="222"/>
      <c r="U40" s="222"/>
      <c r="V40" s="222"/>
      <c r="W40" s="222"/>
      <c r="X40" s="222"/>
      <c r="Y40" s="222"/>
    </row>
    <row r="41" spans="1:25" x14ac:dyDescent="0.25"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21"/>
      <c r="S41" s="222"/>
      <c r="T41" s="222"/>
      <c r="U41" s="222"/>
      <c r="V41" s="222"/>
      <c r="W41" s="222"/>
      <c r="X41" s="222"/>
      <c r="Y41" s="222"/>
    </row>
    <row r="42" spans="1:25" x14ac:dyDescent="0.25">
      <c r="A42" s="106"/>
      <c r="B42" s="244"/>
      <c r="C42" s="244"/>
      <c r="D42" s="244"/>
      <c r="E42" s="244"/>
      <c r="F42" s="244"/>
      <c r="G42" s="244"/>
      <c r="H42" s="244"/>
      <c r="I42" s="244"/>
      <c r="J42" s="244"/>
      <c r="K42" s="244"/>
      <c r="L42" s="244"/>
      <c r="M42" s="244"/>
      <c r="N42" s="244"/>
      <c r="O42" s="244"/>
      <c r="P42" s="244"/>
      <c r="Q42" s="244"/>
      <c r="R42" s="221"/>
      <c r="S42" s="222"/>
      <c r="T42" s="222"/>
      <c r="U42" s="222"/>
      <c r="V42" s="222"/>
      <c r="W42" s="222"/>
      <c r="X42" s="222"/>
      <c r="Y42" s="222"/>
    </row>
    <row r="43" spans="1:25" x14ac:dyDescent="0.25">
      <c r="A43" s="106"/>
      <c r="B43" s="242"/>
      <c r="C43" s="242"/>
      <c r="D43" s="242"/>
      <c r="E43" s="242"/>
      <c r="F43" s="242"/>
      <c r="G43" s="242"/>
      <c r="H43" s="242"/>
      <c r="I43" s="242"/>
      <c r="J43" s="242"/>
      <c r="K43" s="242"/>
      <c r="L43" s="242"/>
      <c r="M43" s="242"/>
      <c r="N43" s="242"/>
      <c r="O43" s="242"/>
      <c r="P43" s="242"/>
      <c r="Q43" s="242"/>
      <c r="R43" s="221"/>
      <c r="S43" s="222"/>
      <c r="T43" s="222"/>
      <c r="U43" s="222"/>
      <c r="V43" s="222"/>
      <c r="W43" s="222"/>
      <c r="X43" s="222"/>
      <c r="Y43" s="222"/>
    </row>
    <row r="44" spans="1:25" x14ac:dyDescent="0.25">
      <c r="A44" s="106"/>
      <c r="B44" s="244"/>
      <c r="C44" s="244"/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4"/>
      <c r="R44" s="221"/>
      <c r="S44" s="222"/>
      <c r="T44" s="222"/>
      <c r="U44" s="222"/>
      <c r="V44" s="222"/>
      <c r="W44" s="222"/>
      <c r="X44" s="222"/>
      <c r="Y44" s="222"/>
    </row>
    <row r="45" spans="1:25" x14ac:dyDescent="0.25">
      <c r="A45" s="106"/>
      <c r="B45" s="242"/>
      <c r="C45" s="242"/>
      <c r="D45" s="242"/>
      <c r="E45" s="242"/>
      <c r="F45" s="242"/>
      <c r="G45" s="242"/>
      <c r="H45" s="242"/>
      <c r="I45" s="242"/>
      <c r="J45" s="242"/>
      <c r="K45" s="242"/>
      <c r="L45" s="242"/>
      <c r="M45" s="242"/>
      <c r="N45" s="242"/>
      <c r="O45" s="242"/>
      <c r="P45" s="242"/>
      <c r="Q45" s="242"/>
      <c r="R45" s="221"/>
      <c r="S45" s="222"/>
      <c r="T45" s="222"/>
      <c r="U45" s="222"/>
      <c r="V45" s="222"/>
      <c r="W45" s="222"/>
      <c r="X45" s="222"/>
      <c r="Y45" s="222"/>
    </row>
    <row r="46" spans="1:25" x14ac:dyDescent="0.25">
      <c r="A46" s="106"/>
      <c r="B46" s="244"/>
      <c r="C46" s="244"/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4"/>
      <c r="R46" s="221"/>
      <c r="S46" s="222"/>
      <c r="T46" s="222"/>
      <c r="U46" s="222"/>
      <c r="V46" s="222"/>
      <c r="W46" s="222"/>
      <c r="X46" s="222"/>
      <c r="Y46" s="222"/>
    </row>
    <row r="47" spans="1:25" x14ac:dyDescent="0.25">
      <c r="A47" s="106"/>
      <c r="B47" s="242"/>
      <c r="C47" s="242"/>
      <c r="D47" s="242"/>
      <c r="E47" s="242"/>
      <c r="F47" s="242"/>
      <c r="G47" s="242"/>
      <c r="H47" s="242"/>
      <c r="I47" s="242"/>
      <c r="J47" s="242"/>
      <c r="K47" s="242"/>
      <c r="L47" s="242"/>
      <c r="M47" s="242"/>
      <c r="N47" s="242"/>
      <c r="O47" s="242"/>
      <c r="P47" s="242"/>
      <c r="Q47" s="242"/>
      <c r="R47" s="221"/>
      <c r="S47" s="222"/>
      <c r="T47" s="222"/>
      <c r="U47" s="222"/>
      <c r="V47" s="222"/>
      <c r="W47" s="222"/>
      <c r="X47" s="222"/>
      <c r="Y47" s="222"/>
    </row>
    <row r="48" spans="1:25" x14ac:dyDescent="0.25">
      <c r="A48" s="106"/>
      <c r="B48" s="244"/>
      <c r="C48" s="244"/>
      <c r="D48" s="244"/>
      <c r="E48" s="244"/>
      <c r="F48" s="244"/>
      <c r="G48" s="244"/>
      <c r="H48" s="244"/>
      <c r="I48" s="244"/>
      <c r="J48" s="244"/>
      <c r="K48" s="244"/>
      <c r="L48" s="244"/>
      <c r="M48" s="244"/>
      <c r="N48" s="244"/>
      <c r="O48" s="244"/>
      <c r="P48" s="244"/>
      <c r="Q48" s="244"/>
      <c r="R48" s="221"/>
      <c r="S48" s="222"/>
      <c r="T48" s="222"/>
      <c r="U48" s="222"/>
      <c r="V48" s="222"/>
      <c r="W48" s="222"/>
      <c r="X48" s="222"/>
      <c r="Y48" s="222"/>
    </row>
    <row r="49" spans="1:25" x14ac:dyDescent="0.25">
      <c r="A49" s="6"/>
      <c r="B49" s="242"/>
      <c r="C49" s="242"/>
      <c r="D49" s="242"/>
      <c r="E49" s="242"/>
      <c r="F49" s="242"/>
      <c r="G49" s="242"/>
      <c r="H49" s="242"/>
      <c r="I49" s="242"/>
      <c r="J49" s="242"/>
      <c r="K49" s="242"/>
      <c r="L49" s="242"/>
      <c r="M49" s="242"/>
      <c r="N49" s="242"/>
      <c r="O49" s="242"/>
      <c r="P49" s="242"/>
      <c r="Q49" s="242"/>
      <c r="R49" s="221"/>
      <c r="S49" s="222"/>
      <c r="T49" s="222"/>
      <c r="U49" s="222"/>
      <c r="V49" s="222"/>
      <c r="W49" s="222"/>
      <c r="X49" s="222"/>
      <c r="Y49" s="222"/>
    </row>
    <row r="50" spans="1:25" x14ac:dyDescent="0.25">
      <c r="A50" s="106"/>
      <c r="B50" s="244"/>
      <c r="C50" s="244"/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4"/>
      <c r="R50" s="221"/>
      <c r="S50" s="222"/>
      <c r="T50" s="222"/>
      <c r="U50" s="222"/>
      <c r="V50" s="222"/>
      <c r="W50" s="222"/>
      <c r="X50" s="222"/>
      <c r="Y50" s="222"/>
    </row>
    <row r="51" spans="1:25" x14ac:dyDescent="0.25">
      <c r="A51" s="106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21"/>
      <c r="S51" s="222"/>
      <c r="T51" s="222"/>
      <c r="U51" s="222"/>
      <c r="V51" s="222"/>
      <c r="W51" s="222"/>
      <c r="X51" s="222"/>
      <c r="Y51" s="222"/>
    </row>
  </sheetData>
  <sheetProtection algorithmName="SHA-512" hashValue="W4pEWFS15Y6Jm8rQR4FH/JmVYCrlOL0qBDsNk6NPa4/0t5c4g8B5KQnUmGsNRXmnmb++dslrm5mKpbLLijB6OA==" saltValue="lqkHsJyn7lHEmAY/ZJ9cWg==" spinCount="100000" sheet="1" objects="1" scenarios="1"/>
  <mergeCells count="471">
    <mergeCell ref="Q49:Q50"/>
    <mergeCell ref="K49:K50"/>
    <mergeCell ref="L49:L50"/>
    <mergeCell ref="M49:M50"/>
    <mergeCell ref="N49:N50"/>
    <mergeCell ref="O49:O50"/>
    <mergeCell ref="P49:P50"/>
    <mergeCell ref="Q47:Q48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7:K48"/>
    <mergeCell ref="L47:L48"/>
    <mergeCell ref="M47:M48"/>
    <mergeCell ref="N47:N48"/>
    <mergeCell ref="O47:O48"/>
    <mergeCell ref="P47:P48"/>
    <mergeCell ref="Q45:Q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K45:K46"/>
    <mergeCell ref="L45:L46"/>
    <mergeCell ref="M45:M46"/>
    <mergeCell ref="N45:N46"/>
    <mergeCell ref="O45:O46"/>
    <mergeCell ref="P45:P46"/>
    <mergeCell ref="Q43:Q44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K43:K44"/>
    <mergeCell ref="L43:L44"/>
    <mergeCell ref="M43:M44"/>
    <mergeCell ref="N43:N44"/>
    <mergeCell ref="O43:O44"/>
    <mergeCell ref="P43:P44"/>
    <mergeCell ref="Q41:Q42"/>
    <mergeCell ref="B43:B44"/>
    <mergeCell ref="C43:C44"/>
    <mergeCell ref="D43:D44"/>
    <mergeCell ref="E43:E44"/>
    <mergeCell ref="F43:F44"/>
    <mergeCell ref="G43:G44"/>
    <mergeCell ref="H43:H44"/>
    <mergeCell ref="I43:I44"/>
    <mergeCell ref="J43:J44"/>
    <mergeCell ref="K41:K42"/>
    <mergeCell ref="L41:L42"/>
    <mergeCell ref="M41:M42"/>
    <mergeCell ref="N41:N42"/>
    <mergeCell ref="O41:O42"/>
    <mergeCell ref="P41:P42"/>
    <mergeCell ref="Q39:Q40"/>
    <mergeCell ref="B41:B42"/>
    <mergeCell ref="C41:C42"/>
    <mergeCell ref="D41:D42"/>
    <mergeCell ref="E41:E42"/>
    <mergeCell ref="F41:F42"/>
    <mergeCell ref="G41:G42"/>
    <mergeCell ref="H41:H42"/>
    <mergeCell ref="I41:I42"/>
    <mergeCell ref="J41:J42"/>
    <mergeCell ref="K39:K40"/>
    <mergeCell ref="L39:L40"/>
    <mergeCell ref="M39:M40"/>
    <mergeCell ref="N39:N40"/>
    <mergeCell ref="O39:O40"/>
    <mergeCell ref="P39:P40"/>
    <mergeCell ref="Q37:Q38"/>
    <mergeCell ref="B39:B40"/>
    <mergeCell ref="C39:C40"/>
    <mergeCell ref="D39:D40"/>
    <mergeCell ref="E39:E40"/>
    <mergeCell ref="F39:F40"/>
    <mergeCell ref="G39:G40"/>
    <mergeCell ref="H39:H40"/>
    <mergeCell ref="I39:I40"/>
    <mergeCell ref="J39:J40"/>
    <mergeCell ref="K37:K38"/>
    <mergeCell ref="L37:L38"/>
    <mergeCell ref="M37:M38"/>
    <mergeCell ref="N37:N38"/>
    <mergeCell ref="O37:O38"/>
    <mergeCell ref="P37:P38"/>
    <mergeCell ref="Q35:Q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5:K36"/>
    <mergeCell ref="L35:L36"/>
    <mergeCell ref="M35:M36"/>
    <mergeCell ref="N35:N36"/>
    <mergeCell ref="O35:O36"/>
    <mergeCell ref="P35:P36"/>
    <mergeCell ref="Q33:Q34"/>
    <mergeCell ref="B35:B36"/>
    <mergeCell ref="C35:C36"/>
    <mergeCell ref="D35:D36"/>
    <mergeCell ref="E35:E36"/>
    <mergeCell ref="F35:F36"/>
    <mergeCell ref="G35:G36"/>
    <mergeCell ref="H35:H36"/>
    <mergeCell ref="I35:I36"/>
    <mergeCell ref="J35:J36"/>
    <mergeCell ref="K33:K34"/>
    <mergeCell ref="L33:L34"/>
    <mergeCell ref="M33:M34"/>
    <mergeCell ref="N33:N34"/>
    <mergeCell ref="O33:O34"/>
    <mergeCell ref="P33:P34"/>
    <mergeCell ref="Q31:Q32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1:K32"/>
    <mergeCell ref="L31:L32"/>
    <mergeCell ref="M31:M32"/>
    <mergeCell ref="N31:N32"/>
    <mergeCell ref="O31:O32"/>
    <mergeCell ref="P31:P32"/>
    <mergeCell ref="Q29:Q30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L27:L28"/>
    <mergeCell ref="M27:M28"/>
    <mergeCell ref="N27:N28"/>
    <mergeCell ref="O27:O28"/>
    <mergeCell ref="P27:P28"/>
    <mergeCell ref="Q27:Q28"/>
    <mergeCell ref="F27:F28"/>
    <mergeCell ref="G27:G28"/>
    <mergeCell ref="H27:H28"/>
    <mergeCell ref="I27:I28"/>
    <mergeCell ref="J27:J28"/>
    <mergeCell ref="K27:K28"/>
    <mergeCell ref="AP28:AP30"/>
    <mergeCell ref="AQ28:AQ30"/>
    <mergeCell ref="Q22:Q23"/>
    <mergeCell ref="N24:N25"/>
    <mergeCell ref="O24:O25"/>
    <mergeCell ref="P24:P25"/>
    <mergeCell ref="Q24:Q25"/>
    <mergeCell ref="N29:N30"/>
    <mergeCell ref="O29:O30"/>
    <mergeCell ref="P29:P30"/>
    <mergeCell ref="AJ28:AJ30"/>
    <mergeCell ref="AK28:AK30"/>
    <mergeCell ref="AL28:AL30"/>
    <mergeCell ref="AM28:AM30"/>
    <mergeCell ref="AN28:AN30"/>
    <mergeCell ref="AO28:AO30"/>
    <mergeCell ref="AD28:AD30"/>
    <mergeCell ref="AE28:AE30"/>
    <mergeCell ref="AF28:AF30"/>
    <mergeCell ref="AG28:AG30"/>
    <mergeCell ref="AH28:AH30"/>
    <mergeCell ref="AI28:AI30"/>
    <mergeCell ref="X28:X30"/>
    <mergeCell ref="Y28:Y30"/>
    <mergeCell ref="Z28:Z30"/>
    <mergeCell ref="AA28:AA30"/>
    <mergeCell ref="AB28:AB30"/>
    <mergeCell ref="AC28:AC30"/>
    <mergeCell ref="R28:R30"/>
    <mergeCell ref="S28:S30"/>
    <mergeCell ref="T28:T30"/>
    <mergeCell ref="U28:U30"/>
    <mergeCell ref="V28:V30"/>
    <mergeCell ref="W28:W30"/>
    <mergeCell ref="AL25:AL27"/>
    <mergeCell ref="AM25:AM27"/>
    <mergeCell ref="AN25:AN27"/>
    <mergeCell ref="AO25:AO27"/>
    <mergeCell ref="AP25:AP27"/>
    <mergeCell ref="AQ25:AQ27"/>
    <mergeCell ref="AF25:AF27"/>
    <mergeCell ref="AG25:AG27"/>
    <mergeCell ref="AH25:AH27"/>
    <mergeCell ref="AI25:AI27"/>
    <mergeCell ref="AJ25:AJ27"/>
    <mergeCell ref="AK25:AK27"/>
    <mergeCell ref="Z25:Z27"/>
    <mergeCell ref="AA25:AA27"/>
    <mergeCell ref="AB25:AB27"/>
    <mergeCell ref="AC25:AC27"/>
    <mergeCell ref="AD25:AD27"/>
    <mergeCell ref="AE25:AE27"/>
    <mergeCell ref="AP22:AP24"/>
    <mergeCell ref="AQ22:AQ24"/>
    <mergeCell ref="R25:R27"/>
    <mergeCell ref="S25:S27"/>
    <mergeCell ref="T25:T27"/>
    <mergeCell ref="U25:U27"/>
    <mergeCell ref="V25:V27"/>
    <mergeCell ref="W25:W27"/>
    <mergeCell ref="X25:X27"/>
    <mergeCell ref="Y25:Y27"/>
    <mergeCell ref="AJ22:AJ24"/>
    <mergeCell ref="AK22:AK24"/>
    <mergeCell ref="AL22:AL24"/>
    <mergeCell ref="AM22:AM24"/>
    <mergeCell ref="AN22:AN24"/>
    <mergeCell ref="AO22:AO24"/>
    <mergeCell ref="AD22:AD24"/>
    <mergeCell ref="AE22:AE24"/>
    <mergeCell ref="AF22:AF24"/>
    <mergeCell ref="AG22:AG24"/>
    <mergeCell ref="AH22:AH24"/>
    <mergeCell ref="AI22:AI24"/>
    <mergeCell ref="X22:X24"/>
    <mergeCell ref="Y22:Y24"/>
    <mergeCell ref="Z22:Z24"/>
    <mergeCell ref="AA22:AA24"/>
    <mergeCell ref="AB22:AB24"/>
    <mergeCell ref="AC22:AC24"/>
    <mergeCell ref="R22:R24"/>
    <mergeCell ref="S22:S24"/>
    <mergeCell ref="T22:T24"/>
    <mergeCell ref="U22:U24"/>
    <mergeCell ref="V22:V24"/>
    <mergeCell ref="W22:W24"/>
    <mergeCell ref="AP19:AP21"/>
    <mergeCell ref="AQ19:AQ21"/>
    <mergeCell ref="AJ19:AJ21"/>
    <mergeCell ref="AK19:AK21"/>
    <mergeCell ref="AL19:AL21"/>
    <mergeCell ref="AM19:AM21"/>
    <mergeCell ref="AN19:AN21"/>
    <mergeCell ref="AO19:AO21"/>
    <mergeCell ref="AD19:AD21"/>
    <mergeCell ref="AE19:AE21"/>
    <mergeCell ref="AF19:AF21"/>
    <mergeCell ref="AG19:AG21"/>
    <mergeCell ref="AH19:AH21"/>
    <mergeCell ref="AI19:AI21"/>
    <mergeCell ref="X19:X21"/>
    <mergeCell ref="Y19:Y21"/>
    <mergeCell ref="Z19:Z21"/>
    <mergeCell ref="AA19:AA21"/>
    <mergeCell ref="AB19:AB21"/>
    <mergeCell ref="AC19:AC21"/>
    <mergeCell ref="R19:R21"/>
    <mergeCell ref="S19:S21"/>
    <mergeCell ref="T19:T21"/>
    <mergeCell ref="U19:U21"/>
    <mergeCell ref="V19:V21"/>
    <mergeCell ref="W19:W21"/>
    <mergeCell ref="AL16:AL18"/>
    <mergeCell ref="AM16:AM18"/>
    <mergeCell ref="AN16:AN18"/>
    <mergeCell ref="AO16:AO18"/>
    <mergeCell ref="AP16:AP18"/>
    <mergeCell ref="AQ16:AQ18"/>
    <mergeCell ref="AF16:AF18"/>
    <mergeCell ref="AG16:AG18"/>
    <mergeCell ref="AH16:AH18"/>
    <mergeCell ref="AI16:AI18"/>
    <mergeCell ref="AJ16:AJ18"/>
    <mergeCell ref="AK16:AK18"/>
    <mergeCell ref="Z16:Z18"/>
    <mergeCell ref="AA16:AA18"/>
    <mergeCell ref="AB16:AB18"/>
    <mergeCell ref="AC16:AC18"/>
    <mergeCell ref="AD16:AD18"/>
    <mergeCell ref="AE16:AE18"/>
    <mergeCell ref="AP13:AP15"/>
    <mergeCell ref="AQ13:AQ15"/>
    <mergeCell ref="R16:R18"/>
    <mergeCell ref="S16:S18"/>
    <mergeCell ref="T16:T18"/>
    <mergeCell ref="U16:U18"/>
    <mergeCell ref="V16:V18"/>
    <mergeCell ref="W16:W18"/>
    <mergeCell ref="X16:X18"/>
    <mergeCell ref="Y16:Y18"/>
    <mergeCell ref="AJ13:AJ15"/>
    <mergeCell ref="AK13:AK15"/>
    <mergeCell ref="AL13:AL15"/>
    <mergeCell ref="AM13:AM15"/>
    <mergeCell ref="AN13:AN15"/>
    <mergeCell ref="AO13:AO15"/>
    <mergeCell ref="AD13:AD15"/>
    <mergeCell ref="AE13:AE15"/>
    <mergeCell ref="AF13:AF15"/>
    <mergeCell ref="AG13:AG15"/>
    <mergeCell ref="AH13:AH15"/>
    <mergeCell ref="AI13:AI15"/>
    <mergeCell ref="X13:X15"/>
    <mergeCell ref="Y13:Y15"/>
    <mergeCell ref="Z13:Z15"/>
    <mergeCell ref="AA13:AA15"/>
    <mergeCell ref="AB13:AB15"/>
    <mergeCell ref="AC13:AC15"/>
    <mergeCell ref="AN10:AN12"/>
    <mergeCell ref="AO10:AO12"/>
    <mergeCell ref="AP10:AP12"/>
    <mergeCell ref="AQ10:AQ12"/>
    <mergeCell ref="R13:R15"/>
    <mergeCell ref="S13:S15"/>
    <mergeCell ref="T13:T15"/>
    <mergeCell ref="U13:U15"/>
    <mergeCell ref="V13:V15"/>
    <mergeCell ref="W13:W15"/>
    <mergeCell ref="AH10:AH12"/>
    <mergeCell ref="AI10:AI12"/>
    <mergeCell ref="AJ10:AJ12"/>
    <mergeCell ref="AK10:AK12"/>
    <mergeCell ref="AL10:AL12"/>
    <mergeCell ref="AM10:AM12"/>
    <mergeCell ref="AB10:AB12"/>
    <mergeCell ref="AC10:AC12"/>
    <mergeCell ref="AD10:AD12"/>
    <mergeCell ref="AE10:AE12"/>
    <mergeCell ref="AF10:AF12"/>
    <mergeCell ref="AG10:AG12"/>
    <mergeCell ref="V10:V12"/>
    <mergeCell ref="W10:W12"/>
    <mergeCell ref="X10:X12"/>
    <mergeCell ref="Y10:Y12"/>
    <mergeCell ref="Z10:Z12"/>
    <mergeCell ref="AA10:AA12"/>
    <mergeCell ref="AL7:AL9"/>
    <mergeCell ref="AM7:AM9"/>
    <mergeCell ref="AN7:AN9"/>
    <mergeCell ref="AO7:AO9"/>
    <mergeCell ref="AP7:AP9"/>
    <mergeCell ref="AQ7:AQ9"/>
    <mergeCell ref="AF7:AF9"/>
    <mergeCell ref="AG7:AG9"/>
    <mergeCell ref="AH7:AH9"/>
    <mergeCell ref="AI7:AI9"/>
    <mergeCell ref="AJ7:AJ9"/>
    <mergeCell ref="AK7:AK9"/>
    <mergeCell ref="Z7:Z9"/>
    <mergeCell ref="AA7:AA9"/>
    <mergeCell ref="AB7:AB9"/>
    <mergeCell ref="AC7:AC9"/>
    <mergeCell ref="AD7:AD9"/>
    <mergeCell ref="AE7:AE9"/>
    <mergeCell ref="AP4:AP6"/>
    <mergeCell ref="AQ4:AQ6"/>
    <mergeCell ref="R7:R9"/>
    <mergeCell ref="S7:S9"/>
    <mergeCell ref="T7:T9"/>
    <mergeCell ref="U7:U9"/>
    <mergeCell ref="V7:V9"/>
    <mergeCell ref="W7:W9"/>
    <mergeCell ref="X7:X9"/>
    <mergeCell ref="Y7:Y9"/>
    <mergeCell ref="AJ4:AJ6"/>
    <mergeCell ref="AK4:AK6"/>
    <mergeCell ref="AL4:AL6"/>
    <mergeCell ref="AM4:AM6"/>
    <mergeCell ref="AN4:AN6"/>
    <mergeCell ref="AO4:AO6"/>
    <mergeCell ref="AD4:AD6"/>
    <mergeCell ref="AE4:AE6"/>
    <mergeCell ref="AF4:AF6"/>
    <mergeCell ref="AG4:AG6"/>
    <mergeCell ref="AH4:AH6"/>
    <mergeCell ref="AI4:AI6"/>
    <mergeCell ref="X4:X6"/>
    <mergeCell ref="Y4:Y6"/>
    <mergeCell ref="Z4:Z6"/>
    <mergeCell ref="AA4:AA6"/>
    <mergeCell ref="AB4:AB6"/>
    <mergeCell ref="AC4:AC6"/>
    <mergeCell ref="AN1:AN3"/>
    <mergeCell ref="AO1:AO3"/>
    <mergeCell ref="AP1:AP3"/>
    <mergeCell ref="AQ1:AQ3"/>
    <mergeCell ref="R4:R6"/>
    <mergeCell ref="S4:S6"/>
    <mergeCell ref="T4:T6"/>
    <mergeCell ref="U4:U6"/>
    <mergeCell ref="V4:V6"/>
    <mergeCell ref="W4:W6"/>
    <mergeCell ref="AH1:AH3"/>
    <mergeCell ref="AI1:AI3"/>
    <mergeCell ref="AJ1:AJ3"/>
    <mergeCell ref="AK1:AK3"/>
    <mergeCell ref="AL1:AL3"/>
    <mergeCell ref="AM1:AM3"/>
    <mergeCell ref="AB1:AB3"/>
    <mergeCell ref="AC1:AC3"/>
    <mergeCell ref="AD1:AD3"/>
    <mergeCell ref="AE1:AE3"/>
    <mergeCell ref="AF1:AF3"/>
    <mergeCell ref="AG1:AG3"/>
    <mergeCell ref="V1:V3"/>
    <mergeCell ref="W1:W3"/>
    <mergeCell ref="X1:X3"/>
    <mergeCell ref="Y1:Y3"/>
    <mergeCell ref="Z1:Z3"/>
    <mergeCell ref="AA1:AA3"/>
    <mergeCell ref="R1:R3"/>
    <mergeCell ref="S1:S3"/>
    <mergeCell ref="T1:T3"/>
    <mergeCell ref="U1:U3"/>
    <mergeCell ref="R10:R12"/>
    <mergeCell ref="S10:S12"/>
    <mergeCell ref="T10:T12"/>
    <mergeCell ref="U10:U12"/>
    <mergeCell ref="R32:Y51"/>
    <mergeCell ref="J23:J25"/>
    <mergeCell ref="I24:I26"/>
    <mergeCell ref="B24:E24"/>
    <mergeCell ref="B25:E25"/>
    <mergeCell ref="B26:E26"/>
    <mergeCell ref="B27:B28"/>
    <mergeCell ref="C27:C28"/>
    <mergeCell ref="D27:D28"/>
    <mergeCell ref="E27:E28"/>
    <mergeCell ref="B1:Q1"/>
    <mergeCell ref="B2:F3"/>
    <mergeCell ref="A3:A30"/>
    <mergeCell ref="B4:B20"/>
    <mergeCell ref="C4:C11"/>
    <mergeCell ref="D4:D6"/>
    <mergeCell ref="C12:C14"/>
    <mergeCell ref="B22:C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88"/>
  <sheetViews>
    <sheetView topLeftCell="A13" workbookViewId="0">
      <selection activeCell="D43" sqref="D43"/>
    </sheetView>
  </sheetViews>
  <sheetFormatPr baseColWidth="10" defaultRowHeight="15" x14ac:dyDescent="0.25"/>
  <cols>
    <col min="2" max="2" width="31.85546875" customWidth="1"/>
    <col min="3" max="3" width="13" style="31" customWidth="1"/>
    <col min="4" max="4" width="12.140625" style="31" customWidth="1"/>
    <col min="5" max="5" width="14" bestFit="1" customWidth="1"/>
    <col min="6" max="6" width="14.85546875" customWidth="1"/>
    <col min="7" max="7" width="15.5703125" customWidth="1"/>
    <col min="8" max="8" width="16.42578125" customWidth="1"/>
    <col min="9" max="9" width="16.42578125" style="31" customWidth="1"/>
    <col min="10" max="10" width="17" customWidth="1"/>
    <col min="11" max="11" width="12.7109375" customWidth="1"/>
    <col min="12" max="12" width="30.85546875" bestFit="1" customWidth="1"/>
  </cols>
  <sheetData>
    <row r="2" spans="2:12" ht="15.75" thickBot="1" x14ac:dyDescent="0.3"/>
    <row r="3" spans="2:12" ht="51" x14ac:dyDescent="0.25">
      <c r="B3" s="37" t="s">
        <v>0</v>
      </c>
      <c r="C3" s="61" t="s">
        <v>62</v>
      </c>
      <c r="D3" s="52"/>
      <c r="E3" s="33" t="s">
        <v>54</v>
      </c>
      <c r="F3" s="33" t="s">
        <v>55</v>
      </c>
      <c r="G3" s="33" t="s">
        <v>57</v>
      </c>
      <c r="H3" s="33" t="s">
        <v>56</v>
      </c>
      <c r="I3" s="33" t="s">
        <v>64</v>
      </c>
      <c r="J3" s="38" t="s">
        <v>68</v>
      </c>
      <c r="L3" s="62" t="s">
        <v>65</v>
      </c>
    </row>
    <row r="4" spans="2:12" ht="15" customHeight="1" x14ac:dyDescent="0.25">
      <c r="B4" s="39" t="s">
        <v>46</v>
      </c>
      <c r="C4" s="53"/>
      <c r="D4" s="53" t="b">
        <v>1</v>
      </c>
      <c r="E4" s="57">
        <v>15</v>
      </c>
      <c r="F4" s="36">
        <v>500</v>
      </c>
      <c r="G4" s="34"/>
      <c r="H4" s="34"/>
      <c r="I4" s="34"/>
      <c r="J4" s="40">
        <f>E4*F4</f>
        <v>7500</v>
      </c>
      <c r="L4" s="63">
        <f>IF(D4=TRUE,J4,0)</f>
        <v>7500</v>
      </c>
    </row>
    <row r="5" spans="2:12" ht="15.75" customHeight="1" x14ac:dyDescent="0.25">
      <c r="B5" s="39" t="s">
        <v>47</v>
      </c>
      <c r="C5" s="53"/>
      <c r="D5" s="53" t="b">
        <v>1</v>
      </c>
      <c r="E5" s="57">
        <v>75</v>
      </c>
      <c r="F5" s="34"/>
      <c r="G5" s="36">
        <v>90</v>
      </c>
      <c r="H5" s="34"/>
      <c r="I5" s="34"/>
      <c r="J5" s="40">
        <f>E5*G5</f>
        <v>6750</v>
      </c>
      <c r="L5" s="63">
        <f>IF(D5=TRUE,J5,0)</f>
        <v>6750</v>
      </c>
    </row>
    <row r="6" spans="2:12" ht="17.25" x14ac:dyDescent="0.25">
      <c r="B6" s="39" t="s">
        <v>49</v>
      </c>
      <c r="C6" s="53"/>
      <c r="D6" s="53" t="b">
        <v>1</v>
      </c>
      <c r="E6" s="57">
        <v>30</v>
      </c>
      <c r="F6" s="34">
        <f t="shared" ref="F6:F10" si="0">F$4</f>
        <v>500</v>
      </c>
      <c r="G6" s="34"/>
      <c r="H6" s="34"/>
      <c r="I6" s="34"/>
      <c r="J6" s="40">
        <f>E6*F6</f>
        <v>15000</v>
      </c>
      <c r="L6" s="63">
        <f>IF(D6=TRUE,J6,0)</f>
        <v>15000</v>
      </c>
    </row>
    <row r="7" spans="2:12" x14ac:dyDescent="0.25">
      <c r="B7" s="39" t="s">
        <v>48</v>
      </c>
      <c r="C7" s="53"/>
      <c r="D7" s="53" t="b">
        <v>1</v>
      </c>
      <c r="E7" s="57">
        <v>400</v>
      </c>
      <c r="F7" s="34"/>
      <c r="G7" s="34"/>
      <c r="H7" s="36">
        <v>20</v>
      </c>
      <c r="I7" s="34"/>
      <c r="J7" s="40">
        <f>E7*H7</f>
        <v>8000</v>
      </c>
      <c r="L7" s="63">
        <f>IF(D7=TRUE,J7,0)</f>
        <v>8000</v>
      </c>
    </row>
    <row r="8" spans="2:12" ht="17.25" x14ac:dyDescent="0.25">
      <c r="B8" s="39" t="s">
        <v>50</v>
      </c>
      <c r="C8" s="53"/>
      <c r="D8" s="53" t="b">
        <v>1</v>
      </c>
      <c r="E8" s="57">
        <v>560</v>
      </c>
      <c r="F8" s="34"/>
      <c r="G8" s="34"/>
      <c r="H8" s="34"/>
      <c r="I8" s="36">
        <v>10</v>
      </c>
      <c r="J8" s="40">
        <f>E8*I8</f>
        <v>5600</v>
      </c>
      <c r="L8" s="63">
        <f>IF(D8=TRUE,J8,0)</f>
        <v>5600</v>
      </c>
    </row>
    <row r="9" spans="2:12" x14ac:dyDescent="0.25">
      <c r="B9" s="39" t="s">
        <v>45</v>
      </c>
      <c r="C9" s="53"/>
      <c r="D9" s="53"/>
      <c r="E9" s="57">
        <v>1500</v>
      </c>
      <c r="F9" s="34"/>
      <c r="G9" s="34"/>
      <c r="H9" s="34"/>
      <c r="I9" s="34"/>
      <c r="J9" s="40">
        <v>1500</v>
      </c>
      <c r="L9" s="63">
        <f>J9</f>
        <v>1500</v>
      </c>
    </row>
    <row r="10" spans="2:12" ht="18" thickBot="1" x14ac:dyDescent="0.3">
      <c r="B10" s="41" t="s">
        <v>51</v>
      </c>
      <c r="C10" s="54"/>
      <c r="D10" s="54" t="b">
        <v>1</v>
      </c>
      <c r="E10" s="58">
        <v>50</v>
      </c>
      <c r="F10" s="43">
        <f t="shared" si="0"/>
        <v>500</v>
      </c>
      <c r="G10" s="43"/>
      <c r="H10" s="43"/>
      <c r="I10" s="43"/>
      <c r="J10" s="44">
        <f>E10*F10</f>
        <v>25000</v>
      </c>
      <c r="L10" s="64">
        <f>IF(D10=TRUE,J10,0)</f>
        <v>25000</v>
      </c>
    </row>
    <row r="11" spans="2:12" ht="15.75" thickBot="1" x14ac:dyDescent="0.3">
      <c r="J11" s="32"/>
      <c r="L11" s="32"/>
    </row>
    <row r="12" spans="2:12" x14ac:dyDescent="0.25">
      <c r="G12" s="110" t="s">
        <v>61</v>
      </c>
      <c r="H12" s="111"/>
      <c r="I12" s="111"/>
      <c r="J12" s="115">
        <f>SUM(L4:L10)</f>
        <v>69350</v>
      </c>
      <c r="L12" s="32"/>
    </row>
    <row r="13" spans="2:12" s="31" customFormat="1" x14ac:dyDescent="0.25">
      <c r="G13" s="45" t="s">
        <v>66</v>
      </c>
      <c r="H13" s="46"/>
      <c r="I13" s="46"/>
      <c r="J13" s="116">
        <f>J12*0.13</f>
        <v>9015.5</v>
      </c>
      <c r="L13" s="32"/>
    </row>
    <row r="14" spans="2:12" s="31" customFormat="1" ht="15.75" thickBot="1" x14ac:dyDescent="0.3">
      <c r="G14" s="47" t="s">
        <v>67</v>
      </c>
      <c r="H14" s="48"/>
      <c r="I14" s="48"/>
      <c r="J14" s="117">
        <f>J12*0.06</f>
        <v>4161</v>
      </c>
      <c r="L14" s="32"/>
    </row>
    <row r="15" spans="2:12" s="31" customFormat="1" x14ac:dyDescent="0.25">
      <c r="G15" s="110"/>
      <c r="H15" s="111"/>
      <c r="I15" s="111"/>
      <c r="J15" s="115"/>
      <c r="L15" s="32"/>
    </row>
    <row r="16" spans="2:12" s="31" customFormat="1" x14ac:dyDescent="0.25">
      <c r="G16" s="45" t="s">
        <v>73</v>
      </c>
      <c r="H16" s="46"/>
      <c r="I16" s="46"/>
      <c r="J16" s="116">
        <f>SUM(J12:J14)</f>
        <v>82526.5</v>
      </c>
      <c r="L16" s="32"/>
    </row>
    <row r="17" spans="2:15" ht="15.75" thickBot="1" x14ac:dyDescent="0.3">
      <c r="G17" s="47" t="s">
        <v>70</v>
      </c>
      <c r="H17" s="48"/>
      <c r="I17" s="48"/>
      <c r="J17" s="117">
        <f>J16*0.21</f>
        <v>17330.564999999999</v>
      </c>
      <c r="L17" s="32"/>
      <c r="O17" s="31"/>
    </row>
    <row r="18" spans="2:15" ht="15.75" thickBot="1" x14ac:dyDescent="0.3">
      <c r="G18" s="113" t="s">
        <v>71</v>
      </c>
      <c r="H18" s="114"/>
      <c r="I18" s="114"/>
      <c r="J18" s="118">
        <f>SUM(J16:J17)</f>
        <v>99857.065000000002</v>
      </c>
      <c r="L18" s="32"/>
    </row>
    <row r="19" spans="2:15" s="31" customFormat="1" ht="15.75" thickBot="1" x14ac:dyDescent="0.3">
      <c r="G19" s="135"/>
      <c r="H19" s="136"/>
      <c r="I19" s="136"/>
      <c r="J19" s="134"/>
      <c r="L19" s="32"/>
    </row>
    <row r="20" spans="2:15" s="31" customFormat="1" x14ac:dyDescent="0.25">
      <c r="G20" s="110" t="s">
        <v>72</v>
      </c>
      <c r="H20" s="111"/>
      <c r="I20" s="111"/>
      <c r="J20" s="115">
        <f>J12*0.07</f>
        <v>4854.5000000000009</v>
      </c>
      <c r="L20" s="32"/>
    </row>
    <row r="21" spans="2:15" s="31" customFormat="1" ht="15.75" thickBot="1" x14ac:dyDescent="0.3">
      <c r="G21" s="45" t="s">
        <v>70</v>
      </c>
      <c r="H21" s="46"/>
      <c r="I21" s="46"/>
      <c r="J21" s="137">
        <f>0.21*J20</f>
        <v>1019.4450000000002</v>
      </c>
      <c r="L21" s="32"/>
    </row>
    <row r="22" spans="2:15" s="31" customFormat="1" ht="15.75" thickBot="1" x14ac:dyDescent="0.3">
      <c r="G22" s="113" t="s">
        <v>74</v>
      </c>
      <c r="H22" s="120"/>
      <c r="I22" s="120"/>
      <c r="J22" s="118">
        <f>J20+J21</f>
        <v>5873.9450000000015</v>
      </c>
      <c r="L22" s="32"/>
    </row>
    <row r="23" spans="2:15" s="31" customFormat="1" ht="15.75" thickBot="1" x14ac:dyDescent="0.3">
      <c r="G23" s="112"/>
      <c r="H23" s="46"/>
      <c r="I23" s="46"/>
      <c r="J23" s="119"/>
      <c r="L23" s="32"/>
    </row>
    <row r="24" spans="2:15" s="31" customFormat="1" x14ac:dyDescent="0.25">
      <c r="G24" s="110" t="s">
        <v>76</v>
      </c>
      <c r="H24" s="136"/>
      <c r="I24" s="136"/>
      <c r="J24" s="138">
        <f>J12*0.03</f>
        <v>2080.5</v>
      </c>
      <c r="L24" s="32"/>
    </row>
    <row r="25" spans="2:15" s="31" customFormat="1" ht="15.75" thickBot="1" x14ac:dyDescent="0.3">
      <c r="G25" s="139" t="s">
        <v>75</v>
      </c>
      <c r="H25" s="132"/>
      <c r="I25" s="132"/>
      <c r="J25" s="140">
        <f>J24*0.1</f>
        <v>208.05</v>
      </c>
      <c r="L25" s="32"/>
    </row>
    <row r="26" spans="2:15" s="31" customFormat="1" ht="15.75" thickBot="1" x14ac:dyDescent="0.3">
      <c r="G26" s="113" t="s">
        <v>77</v>
      </c>
      <c r="H26" s="114"/>
      <c r="I26" s="114"/>
      <c r="J26" s="118">
        <f>SUM(J24:J25)</f>
        <v>2288.5500000000002</v>
      </c>
      <c r="L26" s="32"/>
    </row>
    <row r="27" spans="2:15" s="31" customFormat="1" x14ac:dyDescent="0.25">
      <c r="G27" s="133"/>
      <c r="H27" s="132"/>
      <c r="I27" s="32"/>
      <c r="J27" s="32"/>
      <c r="L27" s="32"/>
    </row>
    <row r="28" spans="2:15" s="31" customFormat="1" x14ac:dyDescent="0.25">
      <c r="G28" s="133"/>
      <c r="H28" s="132"/>
      <c r="I28" s="32"/>
      <c r="J28" s="32"/>
      <c r="L28" s="32"/>
    </row>
    <row r="29" spans="2:15" s="31" customFormat="1" ht="15.75" thickBot="1" x14ac:dyDescent="0.3">
      <c r="G29" s="65"/>
      <c r="L29" s="32"/>
    </row>
    <row r="30" spans="2:15" ht="51" x14ac:dyDescent="0.25">
      <c r="B30" s="49" t="s">
        <v>5</v>
      </c>
      <c r="C30" s="59" t="s">
        <v>62</v>
      </c>
      <c r="D30" s="55"/>
      <c r="E30" s="33" t="s">
        <v>63</v>
      </c>
      <c r="F30" s="33" t="s">
        <v>58</v>
      </c>
      <c r="G30" s="33" t="s">
        <v>57</v>
      </c>
      <c r="H30" s="33" t="s">
        <v>56</v>
      </c>
      <c r="I30" s="33" t="s">
        <v>64</v>
      </c>
      <c r="J30" s="33" t="s">
        <v>60</v>
      </c>
      <c r="K30" s="38" t="s">
        <v>68</v>
      </c>
      <c r="L30" s="62" t="s">
        <v>65</v>
      </c>
    </row>
    <row r="31" spans="2:15" ht="15" customHeight="1" x14ac:dyDescent="0.25">
      <c r="B31" s="39" t="s">
        <v>46</v>
      </c>
      <c r="C31" s="53"/>
      <c r="D31" s="53" t="b">
        <v>1</v>
      </c>
      <c r="E31" s="35">
        <v>15</v>
      </c>
      <c r="F31" s="36">
        <v>750</v>
      </c>
      <c r="G31" s="34"/>
      <c r="H31" s="34"/>
      <c r="I31" s="34"/>
      <c r="J31" s="34"/>
      <c r="K31" s="40">
        <f>E31*F31</f>
        <v>11250</v>
      </c>
      <c r="L31" s="63">
        <f>IF(D31=TRUE,K31,0)</f>
        <v>11250</v>
      </c>
    </row>
    <row r="32" spans="2:15" ht="15.75" customHeight="1" x14ac:dyDescent="0.25">
      <c r="B32" s="39" t="s">
        <v>47</v>
      </c>
      <c r="C32" s="53"/>
      <c r="D32" s="53" t="b">
        <v>1</v>
      </c>
      <c r="E32" s="35">
        <v>75</v>
      </c>
      <c r="F32" s="34"/>
      <c r="G32" s="36">
        <v>120</v>
      </c>
      <c r="H32" s="34"/>
      <c r="I32" s="34"/>
      <c r="J32" s="34"/>
      <c r="K32" s="40">
        <f>E32*G32</f>
        <v>9000</v>
      </c>
      <c r="L32" s="63">
        <f>IF(D32=TRUE,K32,0)</f>
        <v>9000</v>
      </c>
    </row>
    <row r="33" spans="2:17" ht="17.25" customHeight="1" x14ac:dyDescent="0.25">
      <c r="B33" s="39" t="s">
        <v>49</v>
      </c>
      <c r="C33" s="53"/>
      <c r="D33" s="53" t="b">
        <v>1</v>
      </c>
      <c r="E33" s="35">
        <v>30</v>
      </c>
      <c r="F33" s="34">
        <f>F$31</f>
        <v>750</v>
      </c>
      <c r="G33" s="34"/>
      <c r="H33" s="34"/>
      <c r="I33" s="34"/>
      <c r="J33" s="34"/>
      <c r="K33" s="40">
        <f>E33*F33</f>
        <v>22500</v>
      </c>
      <c r="L33" s="63">
        <f>IF(D33=TRUE,K33,0)</f>
        <v>22500</v>
      </c>
    </row>
    <row r="34" spans="2:17" ht="15.75" customHeight="1" x14ac:dyDescent="0.25">
      <c r="B34" s="39" t="s">
        <v>48</v>
      </c>
      <c r="C34" s="53"/>
      <c r="D34" s="53" t="b">
        <v>1</v>
      </c>
      <c r="E34" s="35">
        <v>400</v>
      </c>
      <c r="F34" s="34"/>
      <c r="G34" s="34"/>
      <c r="H34" s="36">
        <v>30</v>
      </c>
      <c r="I34" s="34"/>
      <c r="J34" s="34"/>
      <c r="K34" s="40">
        <f>E34*H34</f>
        <v>12000</v>
      </c>
      <c r="L34" s="63">
        <f>IF(D34=TRUE,K34,0)</f>
        <v>12000</v>
      </c>
    </row>
    <row r="35" spans="2:17" ht="17.25" x14ac:dyDescent="0.25">
      <c r="B35" s="39" t="s">
        <v>50</v>
      </c>
      <c r="C35" s="53"/>
      <c r="D35" s="53" t="b">
        <v>1</v>
      </c>
      <c r="E35" s="35">
        <v>560</v>
      </c>
      <c r="F35" s="34"/>
      <c r="G35" s="34"/>
      <c r="H35" s="34"/>
      <c r="I35" s="36">
        <v>10</v>
      </c>
      <c r="J35" s="34"/>
      <c r="K35" s="40">
        <f>E35*I35</f>
        <v>5600</v>
      </c>
      <c r="L35" s="63">
        <f>IF(D35=TRUE,K35,0)</f>
        <v>5600</v>
      </c>
      <c r="M35" s="31"/>
      <c r="N35" s="31"/>
      <c r="O35" s="31"/>
      <c r="P35" s="31"/>
      <c r="Q35" s="31"/>
    </row>
    <row r="36" spans="2:17" x14ac:dyDescent="0.25">
      <c r="B36" s="39" t="s">
        <v>45</v>
      </c>
      <c r="C36" s="53"/>
      <c r="D36" s="53"/>
      <c r="E36" s="35">
        <v>3000</v>
      </c>
      <c r="F36" s="34"/>
      <c r="G36" s="34"/>
      <c r="H36" s="34"/>
      <c r="I36" s="34"/>
      <c r="J36" s="34"/>
      <c r="K36" s="40">
        <v>3000</v>
      </c>
      <c r="L36" s="63">
        <f>K36</f>
        <v>3000</v>
      </c>
      <c r="M36" s="31"/>
      <c r="N36" s="31"/>
      <c r="O36" s="31"/>
      <c r="P36" s="31"/>
      <c r="Q36" s="31"/>
    </row>
    <row r="37" spans="2:17" ht="17.25" x14ac:dyDescent="0.25">
      <c r="B37" s="39" t="s">
        <v>51</v>
      </c>
      <c r="C37" s="53"/>
      <c r="D37" s="53" t="b">
        <v>1</v>
      </c>
      <c r="E37" s="35">
        <v>50</v>
      </c>
      <c r="F37" s="34">
        <f>F$31</f>
        <v>750</v>
      </c>
      <c r="G37" s="34"/>
      <c r="H37" s="34"/>
      <c r="I37" s="34"/>
      <c r="J37" s="34"/>
      <c r="K37" s="40">
        <f>E37*F37</f>
        <v>37500</v>
      </c>
      <c r="L37" s="63">
        <f>IF(D37=TRUE,K37,0)</f>
        <v>37500</v>
      </c>
      <c r="M37" s="31"/>
      <c r="N37" s="31"/>
      <c r="O37" s="31"/>
      <c r="P37" s="31"/>
      <c r="Q37" s="31"/>
    </row>
    <row r="38" spans="2:17" ht="18" thickBot="1" x14ac:dyDescent="0.3">
      <c r="B38" s="41" t="s">
        <v>52</v>
      </c>
      <c r="C38" s="54"/>
      <c r="D38" s="54"/>
      <c r="E38" s="42">
        <v>560</v>
      </c>
      <c r="F38" s="43"/>
      <c r="G38" s="43"/>
      <c r="H38" s="43"/>
      <c r="I38" s="43"/>
      <c r="J38" s="50">
        <v>12</v>
      </c>
      <c r="K38" s="44">
        <f>E38*J38</f>
        <v>6720</v>
      </c>
      <c r="L38" s="64">
        <f>K38</f>
        <v>6720</v>
      </c>
      <c r="M38" s="31"/>
      <c r="N38" s="31"/>
      <c r="O38" s="31"/>
      <c r="P38" s="31"/>
      <c r="Q38" s="31"/>
    </row>
    <row r="39" spans="2:17" ht="15.75" thickBot="1" x14ac:dyDescent="0.3">
      <c r="K39" s="32"/>
      <c r="L39" s="32"/>
      <c r="M39" s="31"/>
      <c r="N39" s="31"/>
      <c r="O39" s="31"/>
      <c r="P39" s="31"/>
      <c r="Q39" s="31"/>
    </row>
    <row r="40" spans="2:17" x14ac:dyDescent="0.25">
      <c r="H40" s="110" t="s">
        <v>69</v>
      </c>
      <c r="I40" s="111"/>
      <c r="J40" s="111"/>
      <c r="K40" s="115">
        <f>SUM(L31:L38)</f>
        <v>107570</v>
      </c>
      <c r="L40" s="32"/>
      <c r="M40" s="31"/>
      <c r="N40" s="31"/>
      <c r="O40" s="31"/>
      <c r="P40" s="31"/>
      <c r="Q40" s="31"/>
    </row>
    <row r="41" spans="2:17" s="31" customFormat="1" x14ac:dyDescent="0.25">
      <c r="H41" s="45" t="s">
        <v>66</v>
      </c>
      <c r="I41" s="46"/>
      <c r="J41" s="46"/>
      <c r="K41" s="116">
        <f>K40*0.13</f>
        <v>13984.1</v>
      </c>
      <c r="L41" s="32"/>
    </row>
    <row r="42" spans="2:17" s="31" customFormat="1" ht="15.75" thickBot="1" x14ac:dyDescent="0.3">
      <c r="H42" s="47" t="s">
        <v>67</v>
      </c>
      <c r="I42" s="48"/>
      <c r="J42" s="48"/>
      <c r="K42" s="117">
        <f>K40*0.06</f>
        <v>6454.2</v>
      </c>
      <c r="L42" s="32"/>
    </row>
    <row r="43" spans="2:17" s="31" customFormat="1" x14ac:dyDescent="0.25">
      <c r="H43" s="110"/>
      <c r="I43" s="111"/>
      <c r="J43" s="111"/>
      <c r="K43" s="115"/>
      <c r="L43" s="32"/>
    </row>
    <row r="44" spans="2:17" s="31" customFormat="1" x14ac:dyDescent="0.25">
      <c r="H44" s="45" t="s">
        <v>73</v>
      </c>
      <c r="I44" s="46"/>
      <c r="J44" s="46"/>
      <c r="K44" s="116">
        <f>SUM(K40:K42)</f>
        <v>128008.3</v>
      </c>
      <c r="L44" s="32"/>
    </row>
    <row r="45" spans="2:17" ht="15.75" thickBot="1" x14ac:dyDescent="0.3">
      <c r="B45" s="31"/>
      <c r="H45" s="47" t="s">
        <v>70</v>
      </c>
      <c r="I45" s="48"/>
      <c r="J45" s="48"/>
      <c r="K45" s="117">
        <f>K44*0.21</f>
        <v>26881.742999999999</v>
      </c>
      <c r="L45" s="32"/>
      <c r="M45" s="31"/>
      <c r="N45" s="31"/>
      <c r="O45" s="31"/>
      <c r="P45" s="31"/>
      <c r="Q45" s="31"/>
    </row>
    <row r="46" spans="2:17" s="31" customFormat="1" ht="15.75" thickBot="1" x14ac:dyDescent="0.3">
      <c r="H46" s="113" t="s">
        <v>71</v>
      </c>
      <c r="I46" s="114"/>
      <c r="J46" s="114"/>
      <c r="K46" s="118">
        <f>K44+K45</f>
        <v>154890.04300000001</v>
      </c>
      <c r="L46" s="32"/>
    </row>
    <row r="47" spans="2:17" s="31" customFormat="1" ht="15.75" thickBot="1" x14ac:dyDescent="0.3">
      <c r="H47" s="131"/>
      <c r="I47" s="132"/>
      <c r="J47" s="132"/>
      <c r="K47" s="144"/>
      <c r="L47" s="32"/>
    </row>
    <row r="48" spans="2:17" s="31" customFormat="1" x14ac:dyDescent="0.25">
      <c r="H48" s="110" t="s">
        <v>72</v>
      </c>
      <c r="I48" s="111"/>
      <c r="J48" s="136"/>
      <c r="K48" s="138">
        <f>K40*0.07</f>
        <v>7529.9000000000005</v>
      </c>
      <c r="L48" s="32"/>
    </row>
    <row r="49" spans="2:17" s="31" customFormat="1" ht="15.75" thickBot="1" x14ac:dyDescent="0.3">
      <c r="H49" s="45" t="s">
        <v>70</v>
      </c>
      <c r="I49" s="46"/>
      <c r="J49" s="132"/>
      <c r="K49" s="140">
        <f>K48*0.21</f>
        <v>1581.279</v>
      </c>
      <c r="L49" s="32"/>
    </row>
    <row r="50" spans="2:17" s="31" customFormat="1" ht="15.75" thickBot="1" x14ac:dyDescent="0.3">
      <c r="H50" s="113" t="s">
        <v>74</v>
      </c>
      <c r="I50" s="120"/>
      <c r="J50" s="114"/>
      <c r="K50" s="118">
        <f>SUM(K48:K49)</f>
        <v>9111.1790000000001</v>
      </c>
      <c r="L50" s="32"/>
    </row>
    <row r="51" spans="2:17" s="31" customFormat="1" ht="15.75" thickBot="1" x14ac:dyDescent="0.3">
      <c r="H51" s="141"/>
      <c r="I51" s="136"/>
      <c r="J51" s="136"/>
      <c r="K51" s="142"/>
      <c r="L51" s="32"/>
    </row>
    <row r="52" spans="2:17" s="31" customFormat="1" x14ac:dyDescent="0.25">
      <c r="H52" s="110" t="s">
        <v>76</v>
      </c>
      <c r="I52" s="136"/>
      <c r="J52" s="111"/>
      <c r="K52" s="143">
        <f>K40*0.03</f>
        <v>3227.1</v>
      </c>
      <c r="L52" s="32"/>
    </row>
    <row r="53" spans="2:17" s="31" customFormat="1" ht="15.75" thickBot="1" x14ac:dyDescent="0.3">
      <c r="H53" s="139" t="s">
        <v>75</v>
      </c>
      <c r="I53" s="132"/>
      <c r="J53" s="132"/>
      <c r="K53" s="140">
        <f>K52*0.1</f>
        <v>322.71000000000004</v>
      </c>
      <c r="L53" s="32"/>
    </row>
    <row r="54" spans="2:17" s="31" customFormat="1" ht="15.75" thickBot="1" x14ac:dyDescent="0.3">
      <c r="H54" s="113" t="s">
        <v>77</v>
      </c>
      <c r="I54" s="114"/>
      <c r="J54" s="114"/>
      <c r="K54" s="118">
        <f>SUM(K52:K53)</f>
        <v>3549.81</v>
      </c>
      <c r="L54" s="32"/>
    </row>
    <row r="55" spans="2:17" s="31" customFormat="1" x14ac:dyDescent="0.25">
      <c r="H55" s="133"/>
      <c r="I55" s="132"/>
      <c r="J55" s="132"/>
      <c r="K55" s="32"/>
      <c r="L55" s="32"/>
    </row>
    <row r="56" spans="2:17" s="31" customFormat="1" x14ac:dyDescent="0.25">
      <c r="H56" s="133"/>
      <c r="I56" s="132"/>
      <c r="J56" s="132"/>
      <c r="K56" s="32"/>
      <c r="L56" s="32"/>
    </row>
    <row r="57" spans="2:17" s="31" customFormat="1" x14ac:dyDescent="0.25">
      <c r="L57" s="32"/>
    </row>
    <row r="58" spans="2:17" s="31" customFormat="1" x14ac:dyDescent="0.25">
      <c r="L58" s="32"/>
    </row>
    <row r="59" spans="2:17" ht="15.75" thickBot="1" x14ac:dyDescent="0.3">
      <c r="B59" s="31"/>
      <c r="L59" s="32"/>
      <c r="M59" s="31"/>
      <c r="N59" s="31"/>
      <c r="O59" s="31"/>
      <c r="P59" s="31"/>
      <c r="Q59" s="31"/>
    </row>
    <row r="60" spans="2:17" ht="53.25" customHeight="1" x14ac:dyDescent="0.25">
      <c r="B60" s="51" t="s">
        <v>12</v>
      </c>
      <c r="C60" s="60" t="s">
        <v>62</v>
      </c>
      <c r="D60" s="56"/>
      <c r="E60" s="33" t="s">
        <v>63</v>
      </c>
      <c r="F60" s="33" t="s">
        <v>58</v>
      </c>
      <c r="G60" s="33" t="s">
        <v>57</v>
      </c>
      <c r="H60" s="33" t="s">
        <v>56</v>
      </c>
      <c r="I60" s="33" t="s">
        <v>64</v>
      </c>
      <c r="J60" s="33" t="s">
        <v>59</v>
      </c>
      <c r="K60" s="38" t="s">
        <v>68</v>
      </c>
      <c r="L60" s="62" t="s">
        <v>65</v>
      </c>
      <c r="M60" s="31"/>
      <c r="N60" s="31"/>
      <c r="O60" s="31"/>
      <c r="P60" s="31"/>
      <c r="Q60" s="31"/>
    </row>
    <row r="61" spans="2:17" ht="15" customHeight="1" x14ac:dyDescent="0.25">
      <c r="B61" s="39" t="s">
        <v>46</v>
      </c>
      <c r="C61" s="53"/>
      <c r="D61" s="53" t="b">
        <v>1</v>
      </c>
      <c r="E61" s="35">
        <v>15</v>
      </c>
      <c r="F61" s="36">
        <v>1100</v>
      </c>
      <c r="G61" s="34"/>
      <c r="H61" s="34"/>
      <c r="I61" s="34"/>
      <c r="J61" s="34"/>
      <c r="K61" s="40">
        <f>E61*F61</f>
        <v>16500</v>
      </c>
      <c r="L61" s="63">
        <f>IF(D61=TRUE,K61,0)</f>
        <v>16500</v>
      </c>
      <c r="M61" s="31"/>
      <c r="N61" s="31"/>
      <c r="O61" s="31"/>
      <c r="P61" s="31"/>
      <c r="Q61" s="31"/>
    </row>
    <row r="62" spans="2:17" ht="15.75" customHeight="1" x14ac:dyDescent="0.25">
      <c r="B62" s="39" t="s">
        <v>47</v>
      </c>
      <c r="C62" s="53"/>
      <c r="D62" s="53" t="b">
        <v>1</v>
      </c>
      <c r="E62" s="35">
        <v>75</v>
      </c>
      <c r="F62" s="34"/>
      <c r="G62" s="36">
        <v>140</v>
      </c>
      <c r="H62" s="34"/>
      <c r="I62" s="34"/>
      <c r="J62" s="34"/>
      <c r="K62" s="40">
        <f>E62*G62</f>
        <v>10500</v>
      </c>
      <c r="L62" s="63">
        <f>IF(D62=TRUE,K62,0)</f>
        <v>10500</v>
      </c>
      <c r="M62" s="31"/>
      <c r="N62" s="31"/>
      <c r="O62" s="31"/>
      <c r="P62" s="31"/>
      <c r="Q62" s="31"/>
    </row>
    <row r="63" spans="2:17" ht="17.25" x14ac:dyDescent="0.25">
      <c r="B63" s="39" t="s">
        <v>49</v>
      </c>
      <c r="C63" s="53"/>
      <c r="D63" s="53" t="b">
        <v>1</v>
      </c>
      <c r="E63" s="35">
        <v>30</v>
      </c>
      <c r="F63" s="34">
        <f>F$61</f>
        <v>1100</v>
      </c>
      <c r="G63" s="34"/>
      <c r="H63" s="34"/>
      <c r="I63" s="34"/>
      <c r="J63" s="34"/>
      <c r="K63" s="40">
        <f>E63*F63</f>
        <v>33000</v>
      </c>
      <c r="L63" s="63">
        <f>IF(D63=TRUE,K63,0)</f>
        <v>33000</v>
      </c>
      <c r="M63" s="31"/>
      <c r="N63" s="31"/>
      <c r="O63" s="31"/>
      <c r="P63" s="31"/>
      <c r="Q63" s="31"/>
    </row>
    <row r="64" spans="2:17" x14ac:dyDescent="0.25">
      <c r="B64" s="39" t="s">
        <v>48</v>
      </c>
      <c r="C64" s="53"/>
      <c r="D64" s="53" t="b">
        <v>1</v>
      </c>
      <c r="E64" s="35">
        <v>400</v>
      </c>
      <c r="F64" s="34"/>
      <c r="G64" s="34"/>
      <c r="H64" s="36">
        <v>40</v>
      </c>
      <c r="I64" s="34"/>
      <c r="J64" s="34"/>
      <c r="K64" s="40">
        <f>E64*H64</f>
        <v>16000</v>
      </c>
      <c r="L64" s="63">
        <f>IF(D64=TRUE,K64,0)</f>
        <v>16000</v>
      </c>
      <c r="M64" s="31"/>
      <c r="N64" s="31"/>
      <c r="O64" s="31"/>
      <c r="P64" s="31"/>
      <c r="Q64" s="31"/>
    </row>
    <row r="65" spans="2:12" s="31" customFormat="1" ht="17.25" x14ac:dyDescent="0.25">
      <c r="B65" s="39" t="s">
        <v>50</v>
      </c>
      <c r="C65" s="53"/>
      <c r="D65" s="53" t="b">
        <v>1</v>
      </c>
      <c r="E65" s="35">
        <v>560</v>
      </c>
      <c r="F65" s="34"/>
      <c r="G65" s="34"/>
      <c r="H65" s="34"/>
      <c r="I65" s="36">
        <v>10</v>
      </c>
      <c r="J65" s="34"/>
      <c r="K65" s="40">
        <f>E65*I65</f>
        <v>5600</v>
      </c>
      <c r="L65" s="63">
        <f>IF(D65=TRUE,K65,0)</f>
        <v>5600</v>
      </c>
    </row>
    <row r="66" spans="2:12" x14ac:dyDescent="0.25">
      <c r="B66" s="39" t="s">
        <v>45</v>
      </c>
      <c r="C66" s="53"/>
      <c r="D66" s="53"/>
      <c r="E66" s="35">
        <v>4000</v>
      </c>
      <c r="F66" s="34"/>
      <c r="G66" s="34"/>
      <c r="H66" s="34"/>
      <c r="I66" s="34"/>
      <c r="J66" s="34"/>
      <c r="K66" s="40">
        <v>4000</v>
      </c>
      <c r="L66" s="63">
        <f>K66</f>
        <v>4000</v>
      </c>
    </row>
    <row r="67" spans="2:12" ht="17.25" x14ac:dyDescent="0.25">
      <c r="B67" s="39" t="s">
        <v>51</v>
      </c>
      <c r="C67" s="53"/>
      <c r="D67" s="53" t="b">
        <v>1</v>
      </c>
      <c r="E67" s="35">
        <v>50</v>
      </c>
      <c r="F67" s="34">
        <f>F$61</f>
        <v>1100</v>
      </c>
      <c r="G67" s="34"/>
      <c r="H67" s="34"/>
      <c r="I67" s="34"/>
      <c r="J67" s="34"/>
      <c r="K67" s="40">
        <f>E67*F67</f>
        <v>55000</v>
      </c>
      <c r="L67" s="63">
        <f>IF(D67=TRUE,K67,0)</f>
        <v>55000</v>
      </c>
    </row>
    <row r="68" spans="2:12" ht="17.25" x14ac:dyDescent="0.25">
      <c r="B68" s="39" t="s">
        <v>52</v>
      </c>
      <c r="C68" s="53"/>
      <c r="D68" s="53"/>
      <c r="E68" s="35">
        <v>560</v>
      </c>
      <c r="F68" s="34"/>
      <c r="G68" s="34"/>
      <c r="H68" s="34"/>
      <c r="I68" s="34"/>
      <c r="J68" s="36">
        <v>12</v>
      </c>
      <c r="K68" s="40">
        <f>E68*J68</f>
        <v>6720</v>
      </c>
      <c r="L68" s="63">
        <f>K68</f>
        <v>6720</v>
      </c>
    </row>
    <row r="69" spans="2:12" s="31" customFormat="1" ht="18" thickBot="1" x14ac:dyDescent="0.3">
      <c r="B69" s="41" t="s">
        <v>53</v>
      </c>
      <c r="C69" s="54"/>
      <c r="D69" s="54"/>
      <c r="E69" s="42">
        <v>560</v>
      </c>
      <c r="F69" s="43"/>
      <c r="G69" s="43"/>
      <c r="H69" s="43"/>
      <c r="I69" s="43"/>
      <c r="J69" s="50">
        <v>10</v>
      </c>
      <c r="K69" s="44">
        <f>E69*J69</f>
        <v>5600</v>
      </c>
      <c r="L69" s="64">
        <f>K69</f>
        <v>5600</v>
      </c>
    </row>
    <row r="70" spans="2:12" ht="15.75" thickBot="1" x14ac:dyDescent="0.3"/>
    <row r="71" spans="2:12" x14ac:dyDescent="0.25">
      <c r="H71" s="110" t="s">
        <v>61</v>
      </c>
      <c r="I71" s="111"/>
      <c r="J71" s="111"/>
      <c r="K71" s="115">
        <f>SUM(L61:L69)</f>
        <v>152920</v>
      </c>
    </row>
    <row r="72" spans="2:12" x14ac:dyDescent="0.25">
      <c r="H72" s="45" t="s">
        <v>66</v>
      </c>
      <c r="I72" s="46"/>
      <c r="J72" s="46"/>
      <c r="K72" s="116">
        <f>K71*0.13</f>
        <v>19879.600000000002</v>
      </c>
    </row>
    <row r="73" spans="2:12" ht="15.75" thickBot="1" x14ac:dyDescent="0.3">
      <c r="H73" s="47" t="s">
        <v>67</v>
      </c>
      <c r="I73" s="48"/>
      <c r="J73" s="48"/>
      <c r="K73" s="117">
        <f>K71*0.06</f>
        <v>9175.1999999999989</v>
      </c>
    </row>
    <row r="74" spans="2:12" ht="15.75" thickBot="1" x14ac:dyDescent="0.3">
      <c r="H74" s="110"/>
      <c r="I74" s="111"/>
      <c r="J74" s="111"/>
      <c r="K74" s="145"/>
    </row>
    <row r="75" spans="2:12" x14ac:dyDescent="0.25">
      <c r="H75" s="110" t="s">
        <v>73</v>
      </c>
      <c r="I75" s="111"/>
      <c r="J75" s="111"/>
      <c r="K75" s="115">
        <f>SUM(K71:K73)</f>
        <v>181974.80000000002</v>
      </c>
    </row>
    <row r="76" spans="2:12" ht="15.75" thickBot="1" x14ac:dyDescent="0.3">
      <c r="H76" s="45" t="s">
        <v>70</v>
      </c>
      <c r="I76" s="46"/>
      <c r="J76" s="46"/>
      <c r="K76" s="137">
        <f>K75*0.21</f>
        <v>38214.707999999999</v>
      </c>
    </row>
    <row r="77" spans="2:12" ht="15.75" thickBot="1" x14ac:dyDescent="0.3">
      <c r="H77" s="113" t="s">
        <v>71</v>
      </c>
      <c r="I77" s="114"/>
      <c r="J77" s="114"/>
      <c r="K77" s="118">
        <f>SUM(K75:K76)</f>
        <v>220189.50800000003</v>
      </c>
    </row>
    <row r="78" spans="2:12" s="31" customFormat="1" ht="15.75" thickBot="1" x14ac:dyDescent="0.3">
      <c r="H78" s="135"/>
      <c r="I78" s="136"/>
      <c r="J78" s="136"/>
      <c r="K78" s="134"/>
    </row>
    <row r="79" spans="2:12" s="31" customFormat="1" x14ac:dyDescent="0.25">
      <c r="H79" s="110" t="s">
        <v>72</v>
      </c>
      <c r="I79" s="111"/>
      <c r="J79" s="136"/>
      <c r="K79" s="138">
        <f>0.07*K71</f>
        <v>10704.400000000001</v>
      </c>
    </row>
    <row r="80" spans="2:12" s="31" customFormat="1" ht="15.75" thickBot="1" x14ac:dyDescent="0.3">
      <c r="H80" s="45" t="s">
        <v>70</v>
      </c>
      <c r="I80" s="46"/>
      <c r="J80" s="132"/>
      <c r="K80" s="140">
        <f>K79*0.21</f>
        <v>2247.9240000000004</v>
      </c>
    </row>
    <row r="81" spans="8:11" s="31" customFormat="1" ht="15.75" thickBot="1" x14ac:dyDescent="0.3">
      <c r="H81" s="113" t="s">
        <v>74</v>
      </c>
      <c r="I81" s="120"/>
      <c r="J81" s="114"/>
      <c r="K81" s="118">
        <f>SUM(K79:K80)</f>
        <v>12952.324000000002</v>
      </c>
    </row>
    <row r="82" spans="8:11" s="31" customFormat="1" ht="15.75" thickBot="1" x14ac:dyDescent="0.3">
      <c r="H82" s="141"/>
      <c r="I82" s="136"/>
      <c r="J82" s="136"/>
      <c r="K82" s="142"/>
    </row>
    <row r="83" spans="8:11" x14ac:dyDescent="0.25">
      <c r="H83" s="110" t="s">
        <v>76</v>
      </c>
      <c r="I83" s="136"/>
      <c r="J83" s="111"/>
      <c r="K83" s="138">
        <f>K71*0.03</f>
        <v>4587.5999999999995</v>
      </c>
    </row>
    <row r="84" spans="8:11" ht="15.75" thickBot="1" x14ac:dyDescent="0.3">
      <c r="H84" s="139" t="s">
        <v>75</v>
      </c>
      <c r="I84" s="132"/>
      <c r="J84" s="46"/>
      <c r="K84" s="140">
        <f>K83*0.1</f>
        <v>458.76</v>
      </c>
    </row>
    <row r="85" spans="8:11" s="31" customFormat="1" ht="15.75" thickBot="1" x14ac:dyDescent="0.3">
      <c r="H85" s="113" t="s">
        <v>77</v>
      </c>
      <c r="I85" s="120"/>
      <c r="J85" s="120"/>
      <c r="K85" s="118">
        <f>SUM(K83:K84)</f>
        <v>5046.3599999999997</v>
      </c>
    </row>
    <row r="86" spans="8:11" s="31" customFormat="1" x14ac:dyDescent="0.25">
      <c r="H86" s="133"/>
      <c r="I86" s="46"/>
      <c r="J86" s="46"/>
    </row>
    <row r="87" spans="8:11" s="31" customFormat="1" x14ac:dyDescent="0.25">
      <c r="H87" s="133"/>
      <c r="I87" s="46"/>
      <c r="J87" s="46"/>
    </row>
    <row r="88" spans="8:11" x14ac:dyDescent="0.25">
      <c r="K88" s="31"/>
    </row>
  </sheetData>
  <pageMargins left="0.7" right="0.7" top="0.75" bottom="0.75" header="0.3" footer="0.3"/>
  <pageSetup paperSize="9" orientation="portrait" r:id="rId1"/>
  <ignoredErrors>
    <ignoredError sqref="L9 J5 L66:L67 K62 K32 L36:L37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342900</xdr:colOff>
                    <xdr:row>2</xdr:row>
                    <xdr:rowOff>638175</xdr:rowOff>
                  </from>
                  <to>
                    <xdr:col>2</xdr:col>
                    <xdr:colOff>647700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2</xdr:col>
                    <xdr:colOff>342900</xdr:colOff>
                    <xdr:row>3</xdr:row>
                    <xdr:rowOff>180975</xdr:rowOff>
                  </from>
                  <to>
                    <xdr:col>2</xdr:col>
                    <xdr:colOff>647700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2</xdr:col>
                    <xdr:colOff>333375</xdr:colOff>
                    <xdr:row>5</xdr:row>
                    <xdr:rowOff>9525</xdr:rowOff>
                  </from>
                  <to>
                    <xdr:col>2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</xdr:col>
                    <xdr:colOff>333375</xdr:colOff>
                    <xdr:row>5</xdr:row>
                    <xdr:rowOff>209550</xdr:rowOff>
                  </from>
                  <to>
                    <xdr:col>2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0</xdr:rowOff>
                  </from>
                  <to>
                    <xdr:col>2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2</xdr:col>
                    <xdr:colOff>638175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0" name="Check Box 46">
              <controlPr defaultSize="0" autoFill="0" autoLine="0" autoPict="0">
                <anchor moveWithCells="1">
                  <from>
                    <xdr:col>2</xdr:col>
                    <xdr:colOff>342900</xdr:colOff>
                    <xdr:row>29</xdr:row>
                    <xdr:rowOff>628650</xdr:rowOff>
                  </from>
                  <to>
                    <xdr:col>2</xdr:col>
                    <xdr:colOff>647700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1" name="Check Box 47">
              <controlPr defaultSize="0" autoFill="0" autoLine="0" autoPict="0">
                <anchor moveWithCells="1">
                  <from>
                    <xdr:col>2</xdr:col>
                    <xdr:colOff>342900</xdr:colOff>
                    <xdr:row>30</xdr:row>
                    <xdr:rowOff>466725</xdr:rowOff>
                  </from>
                  <to>
                    <xdr:col>2</xdr:col>
                    <xdr:colOff>647700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2" name="Check Box 48">
              <controlPr defaultSize="0" autoFill="0" autoLine="0" autoPict="0">
                <anchor moveWithCells="1">
                  <from>
                    <xdr:col>2</xdr:col>
                    <xdr:colOff>342900</xdr:colOff>
                    <xdr:row>31</xdr:row>
                    <xdr:rowOff>466725</xdr:rowOff>
                  </from>
                  <to>
                    <xdr:col>2</xdr:col>
                    <xdr:colOff>647700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3" name="Check Box 49">
              <controlPr defaultSize="0" autoFill="0" autoLine="0" autoPict="0">
                <anchor moveWithCells="1">
                  <from>
                    <xdr:col>2</xdr:col>
                    <xdr:colOff>342900</xdr:colOff>
                    <xdr:row>32</xdr:row>
                    <xdr:rowOff>466725</xdr:rowOff>
                  </from>
                  <to>
                    <xdr:col>2</xdr:col>
                    <xdr:colOff>647700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2" r:id="rId14" name="Check Box 50">
              <controlPr defaultSize="0" autoFill="0" autoLine="0" autoPict="0">
                <anchor moveWithCells="1">
                  <from>
                    <xdr:col>2</xdr:col>
                    <xdr:colOff>342900</xdr:colOff>
                    <xdr:row>33</xdr:row>
                    <xdr:rowOff>466725</xdr:rowOff>
                  </from>
                  <to>
                    <xdr:col>2</xdr:col>
                    <xdr:colOff>647700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15" name="Check Box 52">
              <controlPr defaultSize="0" autoFill="0" autoLine="0" autoPict="0">
                <anchor moveWithCells="1">
                  <from>
                    <xdr:col>2</xdr:col>
                    <xdr:colOff>342900</xdr:colOff>
                    <xdr:row>35</xdr:row>
                    <xdr:rowOff>466725</xdr:rowOff>
                  </from>
                  <to>
                    <xdr:col>2</xdr:col>
                    <xdr:colOff>647700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16" name="Check Box 54">
              <controlPr defaultSize="0" autoFill="0" autoLine="0" autoPict="0">
                <anchor moveWithCells="1">
                  <from>
                    <xdr:col>2</xdr:col>
                    <xdr:colOff>361950</xdr:colOff>
                    <xdr:row>59</xdr:row>
                    <xdr:rowOff>657225</xdr:rowOff>
                  </from>
                  <to>
                    <xdr:col>2</xdr:col>
                    <xdr:colOff>666750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7" r:id="rId17" name="Check Box 55">
              <controlPr defaultSize="0" autoFill="0" autoLine="0" autoPict="0">
                <anchor moveWithCells="1">
                  <from>
                    <xdr:col>2</xdr:col>
                    <xdr:colOff>361950</xdr:colOff>
                    <xdr:row>60</xdr:row>
                    <xdr:rowOff>657225</xdr:rowOff>
                  </from>
                  <to>
                    <xdr:col>2</xdr:col>
                    <xdr:colOff>666750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18" name="Check Box 56">
              <controlPr defaultSize="0" autoFill="0" autoLine="0" autoPict="0">
                <anchor moveWithCells="1">
                  <from>
                    <xdr:col>2</xdr:col>
                    <xdr:colOff>361950</xdr:colOff>
                    <xdr:row>61</xdr:row>
                    <xdr:rowOff>657225</xdr:rowOff>
                  </from>
                  <to>
                    <xdr:col>2</xdr:col>
                    <xdr:colOff>666750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19" name="Check Box 57">
              <controlPr defaultSize="0" autoFill="0" autoLine="0" autoPict="0">
                <anchor moveWithCells="1">
                  <from>
                    <xdr:col>2</xdr:col>
                    <xdr:colOff>361950</xdr:colOff>
                    <xdr:row>62</xdr:row>
                    <xdr:rowOff>200025</xdr:rowOff>
                  </from>
                  <to>
                    <xdr:col>2</xdr:col>
                    <xdr:colOff>666750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0" name="Check Box 58">
              <controlPr defaultSize="0" autoFill="0" autoLine="0" autoPict="0">
                <anchor moveWithCells="1">
                  <from>
                    <xdr:col>2</xdr:col>
                    <xdr:colOff>361950</xdr:colOff>
                    <xdr:row>63</xdr:row>
                    <xdr:rowOff>657225</xdr:rowOff>
                  </from>
                  <to>
                    <xdr:col>2</xdr:col>
                    <xdr:colOff>666750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21" name="Check Box 60">
              <controlPr defaultSize="0" autoFill="0" autoLine="0" autoPict="0">
                <anchor moveWithCells="1">
                  <from>
                    <xdr:col>2</xdr:col>
                    <xdr:colOff>361950</xdr:colOff>
                    <xdr:row>65</xdr:row>
                    <xdr:rowOff>657225</xdr:rowOff>
                  </from>
                  <to>
                    <xdr:col>2</xdr:col>
                    <xdr:colOff>666750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L87"/>
  <sheetViews>
    <sheetView tabSelected="1" workbookViewId="0">
      <selection activeCell="F33" sqref="F33"/>
    </sheetView>
  </sheetViews>
  <sheetFormatPr baseColWidth="10" defaultRowHeight="15" x14ac:dyDescent="0.25"/>
  <cols>
    <col min="1" max="1" width="11.42578125" style="31"/>
    <col min="2" max="2" width="31.85546875" style="31" customWidth="1"/>
    <col min="3" max="3" width="13" style="31" customWidth="1"/>
    <col min="4" max="4" width="12.140625" style="31" hidden="1" customWidth="1"/>
    <col min="5" max="5" width="14" style="31" hidden="1" customWidth="1"/>
    <col min="6" max="6" width="14.85546875" style="31" customWidth="1"/>
    <col min="7" max="7" width="15.5703125" style="31" customWidth="1"/>
    <col min="8" max="9" width="16.42578125" style="31" customWidth="1"/>
    <col min="10" max="10" width="17" style="31" customWidth="1"/>
    <col min="11" max="11" width="12.7109375" style="31" customWidth="1"/>
    <col min="12" max="12" width="30.85546875" style="31" hidden="1" customWidth="1"/>
    <col min="13" max="16384" width="11.42578125" style="31"/>
  </cols>
  <sheetData>
    <row r="2" spans="2:12" ht="15.75" thickBot="1" x14ac:dyDescent="0.3"/>
    <row r="3" spans="2:12" ht="51" x14ac:dyDescent="0.25">
      <c r="B3" s="37" t="s">
        <v>0</v>
      </c>
      <c r="C3" s="61" t="s">
        <v>62</v>
      </c>
      <c r="D3" s="52"/>
      <c r="E3" s="33" t="s">
        <v>54</v>
      </c>
      <c r="F3" s="33" t="s">
        <v>55</v>
      </c>
      <c r="G3" s="33" t="s">
        <v>57</v>
      </c>
      <c r="H3" s="33" t="s">
        <v>56</v>
      </c>
      <c r="I3" s="33" t="s">
        <v>64</v>
      </c>
      <c r="J3" s="38" t="s">
        <v>68</v>
      </c>
      <c r="L3" s="62" t="s">
        <v>65</v>
      </c>
    </row>
    <row r="4" spans="2:12" ht="15" customHeight="1" x14ac:dyDescent="0.25">
      <c r="B4" s="39" t="s">
        <v>46</v>
      </c>
      <c r="C4" s="53"/>
      <c r="D4" s="123" t="b">
        <v>1</v>
      </c>
      <c r="E4" s="57">
        <v>15</v>
      </c>
      <c r="F4" s="121">
        <v>500</v>
      </c>
      <c r="G4" s="34"/>
      <c r="H4" s="34"/>
      <c r="I4" s="34"/>
      <c r="J4" s="40">
        <f>E4*F4</f>
        <v>7500</v>
      </c>
      <c r="L4" s="63">
        <f>IF(D4=TRUE,J4,0)</f>
        <v>7500</v>
      </c>
    </row>
    <row r="5" spans="2:12" ht="15.75" customHeight="1" x14ac:dyDescent="0.25">
      <c r="B5" s="39" t="s">
        <v>47</v>
      </c>
      <c r="C5" s="53"/>
      <c r="D5" s="123" t="b">
        <v>1</v>
      </c>
      <c r="E5" s="57">
        <v>75</v>
      </c>
      <c r="F5" s="34"/>
      <c r="G5" s="121">
        <v>90</v>
      </c>
      <c r="H5" s="34"/>
      <c r="I5" s="34"/>
      <c r="J5" s="40">
        <f>E5*G5</f>
        <v>6750</v>
      </c>
      <c r="L5" s="63">
        <f>IF(D5=TRUE,J5,0)</f>
        <v>6750</v>
      </c>
    </row>
    <row r="6" spans="2:12" ht="17.25" x14ac:dyDescent="0.25">
      <c r="B6" s="39" t="s">
        <v>49</v>
      </c>
      <c r="C6" s="53"/>
      <c r="D6" s="123" t="b">
        <v>1</v>
      </c>
      <c r="E6" s="57">
        <v>30</v>
      </c>
      <c r="F6" s="34">
        <f t="shared" ref="F6:F10" si="0">F$4</f>
        <v>500</v>
      </c>
      <c r="G6" s="34"/>
      <c r="H6" s="34"/>
      <c r="I6" s="34"/>
      <c r="J6" s="40">
        <f>E6*F6</f>
        <v>15000</v>
      </c>
      <c r="L6" s="63">
        <f>IF(D6=TRUE,J6,0)</f>
        <v>15000</v>
      </c>
    </row>
    <row r="7" spans="2:12" x14ac:dyDescent="0.25">
      <c r="B7" s="39" t="s">
        <v>48</v>
      </c>
      <c r="C7" s="53"/>
      <c r="D7" s="123" t="b">
        <v>1</v>
      </c>
      <c r="E7" s="57">
        <v>400</v>
      </c>
      <c r="F7" s="34"/>
      <c r="G7" s="34"/>
      <c r="H7" s="121">
        <v>20</v>
      </c>
      <c r="I7" s="34"/>
      <c r="J7" s="40">
        <f>E7*H7</f>
        <v>8000</v>
      </c>
      <c r="L7" s="63">
        <f>IF(D7=TRUE,J7,0)</f>
        <v>8000</v>
      </c>
    </row>
    <row r="8" spans="2:12" ht="17.25" x14ac:dyDescent="0.25">
      <c r="B8" s="39" t="s">
        <v>50</v>
      </c>
      <c r="C8" s="53"/>
      <c r="D8" s="123" t="b">
        <v>1</v>
      </c>
      <c r="E8" s="57">
        <v>560</v>
      </c>
      <c r="F8" s="34"/>
      <c r="G8" s="34"/>
      <c r="H8" s="34"/>
      <c r="I8" s="121">
        <v>10</v>
      </c>
      <c r="J8" s="40">
        <f>E8*I8</f>
        <v>5600</v>
      </c>
      <c r="L8" s="63">
        <f>IF(D8=TRUE,J8,0)</f>
        <v>5600</v>
      </c>
    </row>
    <row r="9" spans="2:12" x14ac:dyDescent="0.25">
      <c r="B9" s="39" t="s">
        <v>45</v>
      </c>
      <c r="C9" s="53"/>
      <c r="D9" s="123"/>
      <c r="E9" s="57">
        <v>1500</v>
      </c>
      <c r="F9" s="34"/>
      <c r="G9" s="34"/>
      <c r="H9" s="34"/>
      <c r="I9" s="34"/>
      <c r="J9" s="40">
        <v>1500</v>
      </c>
      <c r="L9" s="63">
        <f>J9</f>
        <v>1500</v>
      </c>
    </row>
    <row r="10" spans="2:12" ht="18" thickBot="1" x14ac:dyDescent="0.3">
      <c r="B10" s="41" t="s">
        <v>51</v>
      </c>
      <c r="C10" s="54"/>
      <c r="D10" s="124" t="b">
        <v>1</v>
      </c>
      <c r="E10" s="58">
        <v>50</v>
      </c>
      <c r="F10" s="43">
        <f t="shared" si="0"/>
        <v>500</v>
      </c>
      <c r="G10" s="43"/>
      <c r="H10" s="43"/>
      <c r="I10" s="43"/>
      <c r="J10" s="44">
        <f>E10*F10</f>
        <v>25000</v>
      </c>
      <c r="L10" s="64">
        <f>IF(D10=TRUE,J10,0)</f>
        <v>25000</v>
      </c>
    </row>
    <row r="11" spans="2:12" ht="15.75" thickBot="1" x14ac:dyDescent="0.3">
      <c r="J11" s="32"/>
      <c r="L11" s="32"/>
    </row>
    <row r="12" spans="2:12" x14ac:dyDescent="0.25">
      <c r="G12" s="110" t="s">
        <v>61</v>
      </c>
      <c r="H12" s="111"/>
      <c r="I12" s="111"/>
      <c r="J12" s="115">
        <f>SUM(L4:L10)</f>
        <v>69350</v>
      </c>
      <c r="L12" s="32"/>
    </row>
    <row r="13" spans="2:12" x14ac:dyDescent="0.25">
      <c r="G13" s="45" t="s">
        <v>66</v>
      </c>
      <c r="H13" s="46"/>
      <c r="I13" s="46"/>
      <c r="J13" s="116">
        <f>J12*0.13</f>
        <v>9015.5</v>
      </c>
      <c r="L13" s="32"/>
    </row>
    <row r="14" spans="2:12" ht="15.75" thickBot="1" x14ac:dyDescent="0.3">
      <c r="G14" s="47" t="s">
        <v>67</v>
      </c>
      <c r="H14" s="48"/>
      <c r="I14" s="48"/>
      <c r="J14" s="117">
        <f>J12*0.06</f>
        <v>4161</v>
      </c>
      <c r="L14" s="32"/>
    </row>
    <row r="15" spans="2:12" x14ac:dyDescent="0.25">
      <c r="G15" s="110"/>
      <c r="H15" s="111"/>
      <c r="I15" s="111"/>
      <c r="J15" s="115"/>
      <c r="L15" s="32"/>
    </row>
    <row r="16" spans="2:12" x14ac:dyDescent="0.25">
      <c r="G16" s="45" t="s">
        <v>73</v>
      </c>
      <c r="H16" s="46"/>
      <c r="I16" s="46"/>
      <c r="J16" s="116">
        <f>SUM(J12:J14)</f>
        <v>82526.5</v>
      </c>
      <c r="L16" s="32"/>
    </row>
    <row r="17" spans="2:12" ht="15.75" thickBot="1" x14ac:dyDescent="0.3">
      <c r="G17" s="47" t="s">
        <v>70</v>
      </c>
      <c r="H17" s="48"/>
      <c r="I17" s="48"/>
      <c r="J17" s="117">
        <f>J16*0.21</f>
        <v>17330.564999999999</v>
      </c>
      <c r="L17" s="32"/>
    </row>
    <row r="18" spans="2:12" ht="15.75" thickBot="1" x14ac:dyDescent="0.3">
      <c r="G18" s="113" t="s">
        <v>71</v>
      </c>
      <c r="H18" s="114"/>
      <c r="I18" s="114"/>
      <c r="J18" s="118">
        <f>SUM(J16:J17)</f>
        <v>99857.065000000002</v>
      </c>
      <c r="L18" s="32"/>
    </row>
    <row r="19" spans="2:12" ht="15.75" thickBot="1" x14ac:dyDescent="0.3">
      <c r="G19" s="135"/>
      <c r="H19" s="136"/>
      <c r="I19" s="136"/>
      <c r="J19" s="134"/>
      <c r="L19" s="32"/>
    </row>
    <row r="20" spans="2:12" x14ac:dyDescent="0.25">
      <c r="G20" s="110" t="s">
        <v>72</v>
      </c>
      <c r="H20" s="111"/>
      <c r="I20" s="111"/>
      <c r="J20" s="115">
        <f>J12*0.07</f>
        <v>4854.5000000000009</v>
      </c>
      <c r="L20" s="32"/>
    </row>
    <row r="21" spans="2:12" ht="15.75" thickBot="1" x14ac:dyDescent="0.3">
      <c r="G21" s="45" t="s">
        <v>70</v>
      </c>
      <c r="H21" s="46"/>
      <c r="I21" s="46"/>
      <c r="J21" s="137">
        <f>0.21*J20</f>
        <v>1019.4450000000002</v>
      </c>
      <c r="L21" s="32"/>
    </row>
    <row r="22" spans="2:12" ht="15.75" thickBot="1" x14ac:dyDescent="0.3">
      <c r="G22" s="113" t="s">
        <v>74</v>
      </c>
      <c r="H22" s="120"/>
      <c r="I22" s="120"/>
      <c r="J22" s="118">
        <f>J20+J21</f>
        <v>5873.9450000000015</v>
      </c>
      <c r="L22" s="32"/>
    </row>
    <row r="23" spans="2:12" ht="15.75" thickBot="1" x14ac:dyDescent="0.3">
      <c r="G23" s="112"/>
      <c r="H23" s="46"/>
      <c r="I23" s="46"/>
      <c r="J23" s="119"/>
      <c r="L23" s="32"/>
    </row>
    <row r="24" spans="2:12" x14ac:dyDescent="0.25">
      <c r="G24" s="110" t="s">
        <v>76</v>
      </c>
      <c r="H24" s="136"/>
      <c r="I24" s="136"/>
      <c r="J24" s="138">
        <f>J12*0.03</f>
        <v>2080.5</v>
      </c>
      <c r="L24" s="32"/>
    </row>
    <row r="25" spans="2:12" ht="15.75" thickBot="1" x14ac:dyDescent="0.3">
      <c r="G25" s="139" t="s">
        <v>75</v>
      </c>
      <c r="H25" s="132"/>
      <c r="I25" s="132"/>
      <c r="J25" s="140">
        <f>J24*0.1</f>
        <v>208.05</v>
      </c>
      <c r="L25" s="32"/>
    </row>
    <row r="26" spans="2:12" ht="15.75" thickBot="1" x14ac:dyDescent="0.3">
      <c r="G26" s="113" t="s">
        <v>77</v>
      </c>
      <c r="H26" s="114"/>
      <c r="I26" s="114"/>
      <c r="J26" s="118">
        <f>SUM(J24:J25)</f>
        <v>2288.5500000000002</v>
      </c>
      <c r="L26" s="32"/>
    </row>
    <row r="27" spans="2:12" x14ac:dyDescent="0.25">
      <c r="G27" s="133"/>
      <c r="H27" s="132"/>
      <c r="I27" s="32"/>
      <c r="J27" s="32"/>
      <c r="L27" s="32"/>
    </row>
    <row r="28" spans="2:12" x14ac:dyDescent="0.25">
      <c r="G28" s="133"/>
      <c r="H28" s="132"/>
      <c r="I28" s="32"/>
      <c r="J28" s="32"/>
      <c r="L28" s="32"/>
    </row>
    <row r="29" spans="2:12" ht="15.75" thickBot="1" x14ac:dyDescent="0.3">
      <c r="G29" s="65"/>
      <c r="L29" s="32"/>
    </row>
    <row r="30" spans="2:12" ht="51" x14ac:dyDescent="0.25">
      <c r="B30" s="49" t="s">
        <v>5</v>
      </c>
      <c r="C30" s="59" t="s">
        <v>62</v>
      </c>
      <c r="D30" s="55"/>
      <c r="E30" s="33" t="s">
        <v>63</v>
      </c>
      <c r="F30" s="33" t="s">
        <v>58</v>
      </c>
      <c r="G30" s="33" t="s">
        <v>57</v>
      </c>
      <c r="H30" s="33" t="s">
        <v>56</v>
      </c>
      <c r="I30" s="33" t="s">
        <v>64</v>
      </c>
      <c r="J30" s="33" t="s">
        <v>60</v>
      </c>
      <c r="K30" s="38" t="s">
        <v>68</v>
      </c>
      <c r="L30" s="62" t="s">
        <v>65</v>
      </c>
    </row>
    <row r="31" spans="2:12" ht="15" customHeight="1" x14ac:dyDescent="0.25">
      <c r="B31" s="39" t="s">
        <v>46</v>
      </c>
      <c r="C31" s="53"/>
      <c r="D31" s="123" t="b">
        <v>1</v>
      </c>
      <c r="E31" s="35">
        <v>15</v>
      </c>
      <c r="F31" s="121">
        <v>750</v>
      </c>
      <c r="G31" s="34"/>
      <c r="H31" s="34"/>
      <c r="I31" s="34"/>
      <c r="J31" s="34"/>
      <c r="K31" s="40">
        <f>E31*F31</f>
        <v>11250</v>
      </c>
      <c r="L31" s="63">
        <f>IF(D31=TRUE,K31,0)</f>
        <v>11250</v>
      </c>
    </row>
    <row r="32" spans="2:12" ht="15.75" customHeight="1" x14ac:dyDescent="0.25">
      <c r="B32" s="39" t="s">
        <v>47</v>
      </c>
      <c r="C32" s="53"/>
      <c r="D32" s="123" t="b">
        <v>1</v>
      </c>
      <c r="E32" s="35">
        <v>75</v>
      </c>
      <c r="F32" s="34"/>
      <c r="G32" s="121">
        <v>120</v>
      </c>
      <c r="H32" s="34"/>
      <c r="I32" s="34"/>
      <c r="J32" s="34"/>
      <c r="K32" s="40">
        <f>E32*G32</f>
        <v>9000</v>
      </c>
      <c r="L32" s="63">
        <f>IF(D32=TRUE,K32,0)</f>
        <v>9000</v>
      </c>
    </row>
    <row r="33" spans="2:12" ht="17.25" customHeight="1" x14ac:dyDescent="0.25">
      <c r="B33" s="39" t="s">
        <v>49</v>
      </c>
      <c r="C33" s="53"/>
      <c r="D33" s="123" t="b">
        <v>1</v>
      </c>
      <c r="E33" s="35">
        <v>30</v>
      </c>
      <c r="F33" s="34">
        <f>F$31</f>
        <v>750</v>
      </c>
      <c r="G33" s="34"/>
      <c r="H33" s="34"/>
      <c r="I33" s="34"/>
      <c r="J33" s="34"/>
      <c r="K33" s="40">
        <f>E33*F33</f>
        <v>22500</v>
      </c>
      <c r="L33" s="63">
        <f>IF(D33=TRUE,K33,0)</f>
        <v>22500</v>
      </c>
    </row>
    <row r="34" spans="2:12" ht="15.75" customHeight="1" x14ac:dyDescent="0.25">
      <c r="B34" s="39" t="s">
        <v>48</v>
      </c>
      <c r="C34" s="53"/>
      <c r="D34" s="123" t="b">
        <v>1</v>
      </c>
      <c r="E34" s="35">
        <v>400</v>
      </c>
      <c r="F34" s="34"/>
      <c r="G34" s="34"/>
      <c r="H34" s="121">
        <v>30</v>
      </c>
      <c r="I34" s="34"/>
      <c r="J34" s="34"/>
      <c r="K34" s="40">
        <f>E34*H34</f>
        <v>12000</v>
      </c>
      <c r="L34" s="63">
        <f>IF(D34=TRUE,K34,0)</f>
        <v>12000</v>
      </c>
    </row>
    <row r="35" spans="2:12" ht="17.25" x14ac:dyDescent="0.25">
      <c r="B35" s="39" t="s">
        <v>50</v>
      </c>
      <c r="C35" s="53"/>
      <c r="D35" s="123" t="b">
        <v>1</v>
      </c>
      <c r="E35" s="35">
        <v>560</v>
      </c>
      <c r="F35" s="34"/>
      <c r="G35" s="34"/>
      <c r="H35" s="34"/>
      <c r="I35" s="121">
        <v>10</v>
      </c>
      <c r="J35" s="34"/>
      <c r="K35" s="40">
        <f>E35*I35</f>
        <v>5600</v>
      </c>
      <c r="L35" s="63">
        <f>IF(D35=TRUE,K35,0)</f>
        <v>5600</v>
      </c>
    </row>
    <row r="36" spans="2:12" x14ac:dyDescent="0.25">
      <c r="B36" s="39" t="s">
        <v>45</v>
      </c>
      <c r="C36" s="53"/>
      <c r="D36" s="123"/>
      <c r="E36" s="35">
        <v>3000</v>
      </c>
      <c r="F36" s="34"/>
      <c r="G36" s="34"/>
      <c r="H36" s="34"/>
      <c r="I36" s="34"/>
      <c r="J36" s="34"/>
      <c r="K36" s="40">
        <v>3000</v>
      </c>
      <c r="L36" s="63">
        <f>K36</f>
        <v>3000</v>
      </c>
    </row>
    <row r="37" spans="2:12" ht="17.25" x14ac:dyDescent="0.25">
      <c r="B37" s="39" t="s">
        <v>51</v>
      </c>
      <c r="C37" s="53"/>
      <c r="D37" s="123" t="b">
        <v>1</v>
      </c>
      <c r="E37" s="35">
        <v>50</v>
      </c>
      <c r="F37" s="34">
        <f>F$31</f>
        <v>750</v>
      </c>
      <c r="G37" s="34"/>
      <c r="H37" s="34"/>
      <c r="I37" s="34"/>
      <c r="J37" s="34"/>
      <c r="K37" s="40">
        <f>E37*F37</f>
        <v>37500</v>
      </c>
      <c r="L37" s="63">
        <f>IF(D37=TRUE,K37,0)</f>
        <v>37500</v>
      </c>
    </row>
    <row r="38" spans="2:12" ht="18" thickBot="1" x14ac:dyDescent="0.3">
      <c r="B38" s="41" t="s">
        <v>52</v>
      </c>
      <c r="C38" s="54"/>
      <c r="D38" s="124"/>
      <c r="E38" s="42">
        <v>560</v>
      </c>
      <c r="F38" s="43"/>
      <c r="G38" s="43"/>
      <c r="H38" s="43"/>
      <c r="I38" s="43"/>
      <c r="J38" s="122">
        <v>12</v>
      </c>
      <c r="K38" s="44">
        <f>E38*J38</f>
        <v>6720</v>
      </c>
      <c r="L38" s="64">
        <f>K38</f>
        <v>6720</v>
      </c>
    </row>
    <row r="39" spans="2:12" ht="15.75" thickBot="1" x14ac:dyDescent="0.3">
      <c r="K39" s="32"/>
      <c r="L39" s="32"/>
    </row>
    <row r="40" spans="2:12" x14ac:dyDescent="0.25">
      <c r="H40" s="110" t="s">
        <v>69</v>
      </c>
      <c r="I40" s="111"/>
      <c r="J40" s="111"/>
      <c r="K40" s="115">
        <f>SUM(L31:L38)</f>
        <v>107570</v>
      </c>
      <c r="L40" s="32"/>
    </row>
    <row r="41" spans="2:12" x14ac:dyDescent="0.25">
      <c r="H41" s="45" t="s">
        <v>66</v>
      </c>
      <c r="I41" s="46"/>
      <c r="J41" s="46"/>
      <c r="K41" s="116">
        <f>K40*0.13</f>
        <v>13984.1</v>
      </c>
      <c r="L41" s="32"/>
    </row>
    <row r="42" spans="2:12" ht="15.75" thickBot="1" x14ac:dyDescent="0.3">
      <c r="H42" s="47" t="s">
        <v>67</v>
      </c>
      <c r="I42" s="48"/>
      <c r="J42" s="48"/>
      <c r="K42" s="117">
        <f>K40*0.06</f>
        <v>6454.2</v>
      </c>
      <c r="L42" s="32"/>
    </row>
    <row r="43" spans="2:12" x14ac:dyDescent="0.25">
      <c r="H43" s="110"/>
      <c r="I43" s="111"/>
      <c r="J43" s="111"/>
      <c r="K43" s="115"/>
      <c r="L43" s="32"/>
    </row>
    <row r="44" spans="2:12" x14ac:dyDescent="0.25">
      <c r="H44" s="45" t="s">
        <v>73</v>
      </c>
      <c r="I44" s="46"/>
      <c r="J44" s="46"/>
      <c r="K44" s="116">
        <f>SUM(K40:K42)</f>
        <v>128008.3</v>
      </c>
      <c r="L44" s="32"/>
    </row>
    <row r="45" spans="2:12" ht="15.75" thickBot="1" x14ac:dyDescent="0.3">
      <c r="H45" s="47" t="s">
        <v>70</v>
      </c>
      <c r="I45" s="48"/>
      <c r="J45" s="48"/>
      <c r="K45" s="117">
        <f>K44*0.21</f>
        <v>26881.742999999999</v>
      </c>
      <c r="L45" s="32"/>
    </row>
    <row r="46" spans="2:12" ht="15.75" thickBot="1" x14ac:dyDescent="0.3">
      <c r="H46" s="113" t="s">
        <v>71</v>
      </c>
      <c r="I46" s="114"/>
      <c r="J46" s="114"/>
      <c r="K46" s="118">
        <f>K44+K45</f>
        <v>154890.04300000001</v>
      </c>
      <c r="L46" s="32"/>
    </row>
    <row r="47" spans="2:12" ht="15.75" thickBot="1" x14ac:dyDescent="0.3">
      <c r="H47" s="131"/>
      <c r="I47" s="132"/>
      <c r="J47" s="132"/>
      <c r="K47" s="144"/>
      <c r="L47" s="32"/>
    </row>
    <row r="48" spans="2:12" x14ac:dyDescent="0.25">
      <c r="H48" s="110" t="s">
        <v>72</v>
      </c>
      <c r="I48" s="111"/>
      <c r="J48" s="136"/>
      <c r="K48" s="138">
        <f>K40*0.07</f>
        <v>7529.9000000000005</v>
      </c>
      <c r="L48" s="32"/>
    </row>
    <row r="49" spans="2:12" ht="15.75" thickBot="1" x14ac:dyDescent="0.3">
      <c r="H49" s="45" t="s">
        <v>70</v>
      </c>
      <c r="I49" s="46"/>
      <c r="J49" s="132"/>
      <c r="K49" s="140">
        <f>K48*0.21</f>
        <v>1581.279</v>
      </c>
      <c r="L49" s="32"/>
    </row>
    <row r="50" spans="2:12" ht="15.75" thickBot="1" x14ac:dyDescent="0.3">
      <c r="H50" s="113" t="s">
        <v>74</v>
      </c>
      <c r="I50" s="120"/>
      <c r="J50" s="114"/>
      <c r="K50" s="118">
        <f>SUM(K48:K49)</f>
        <v>9111.1790000000001</v>
      </c>
      <c r="L50" s="32"/>
    </row>
    <row r="51" spans="2:12" ht="15.75" thickBot="1" x14ac:dyDescent="0.3">
      <c r="H51" s="141"/>
      <c r="I51" s="136"/>
      <c r="J51" s="136"/>
      <c r="K51" s="142"/>
      <c r="L51" s="32"/>
    </row>
    <row r="52" spans="2:12" x14ac:dyDescent="0.25">
      <c r="H52" s="110" t="s">
        <v>76</v>
      </c>
      <c r="I52" s="136"/>
      <c r="J52" s="111"/>
      <c r="K52" s="143">
        <f>K40*0.03</f>
        <v>3227.1</v>
      </c>
      <c r="L52" s="32"/>
    </row>
    <row r="53" spans="2:12" ht="15.75" thickBot="1" x14ac:dyDescent="0.3">
      <c r="H53" s="139" t="s">
        <v>75</v>
      </c>
      <c r="I53" s="132"/>
      <c r="J53" s="132"/>
      <c r="K53" s="140">
        <f>K52*0.1</f>
        <v>322.71000000000004</v>
      </c>
      <c r="L53" s="32"/>
    </row>
    <row r="54" spans="2:12" ht="15.75" thickBot="1" x14ac:dyDescent="0.3">
      <c r="H54" s="113" t="s">
        <v>77</v>
      </c>
      <c r="I54" s="114"/>
      <c r="J54" s="114"/>
      <c r="K54" s="118">
        <f>SUM(K52:K53)</f>
        <v>3549.81</v>
      </c>
      <c r="L54" s="32"/>
    </row>
    <row r="55" spans="2:12" x14ac:dyDescent="0.25">
      <c r="H55" s="133"/>
      <c r="I55" s="132"/>
      <c r="J55" s="132"/>
      <c r="K55" s="32"/>
      <c r="L55" s="32"/>
    </row>
    <row r="56" spans="2:12" x14ac:dyDescent="0.25">
      <c r="H56" s="133"/>
      <c r="I56" s="132"/>
      <c r="J56" s="132"/>
      <c r="K56" s="32"/>
      <c r="L56" s="32"/>
    </row>
    <row r="57" spans="2:12" x14ac:dyDescent="0.25">
      <c r="L57" s="32"/>
    </row>
    <row r="58" spans="2:12" x14ac:dyDescent="0.25">
      <c r="L58" s="32"/>
    </row>
    <row r="59" spans="2:12" ht="15.75" thickBot="1" x14ac:dyDescent="0.3">
      <c r="L59" s="32"/>
    </row>
    <row r="60" spans="2:12" ht="53.25" customHeight="1" x14ac:dyDescent="0.25">
      <c r="B60" s="51" t="s">
        <v>12</v>
      </c>
      <c r="C60" s="60" t="s">
        <v>62</v>
      </c>
      <c r="D60" s="56"/>
      <c r="E60" s="33" t="s">
        <v>63</v>
      </c>
      <c r="F60" s="33" t="s">
        <v>58</v>
      </c>
      <c r="G60" s="33" t="s">
        <v>57</v>
      </c>
      <c r="H60" s="33" t="s">
        <v>56</v>
      </c>
      <c r="I60" s="33" t="s">
        <v>64</v>
      </c>
      <c r="J60" s="33" t="s">
        <v>59</v>
      </c>
      <c r="K60" s="38" t="s">
        <v>68</v>
      </c>
      <c r="L60" s="62" t="s">
        <v>65</v>
      </c>
    </row>
    <row r="61" spans="2:12" ht="15" customHeight="1" x14ac:dyDescent="0.25">
      <c r="B61" s="39" t="s">
        <v>46</v>
      </c>
      <c r="C61" s="53"/>
      <c r="D61" s="123" t="b">
        <v>1</v>
      </c>
      <c r="E61" s="35">
        <v>15</v>
      </c>
      <c r="F61" s="121">
        <v>1100</v>
      </c>
      <c r="G61" s="34"/>
      <c r="H61" s="34"/>
      <c r="I61" s="34"/>
      <c r="J61" s="34"/>
      <c r="K61" s="40">
        <f>E61*F61</f>
        <v>16500</v>
      </c>
      <c r="L61" s="63">
        <f>IF(D61=TRUE,K61,0)</f>
        <v>16500</v>
      </c>
    </row>
    <row r="62" spans="2:12" ht="15.75" customHeight="1" x14ac:dyDescent="0.25">
      <c r="B62" s="39" t="s">
        <v>47</v>
      </c>
      <c r="C62" s="53"/>
      <c r="D62" s="123" t="b">
        <v>1</v>
      </c>
      <c r="E62" s="35">
        <v>75</v>
      </c>
      <c r="F62" s="34"/>
      <c r="G62" s="121">
        <v>140</v>
      </c>
      <c r="H62" s="34"/>
      <c r="I62" s="34"/>
      <c r="J62" s="34"/>
      <c r="K62" s="40">
        <f>E62*G62</f>
        <v>10500</v>
      </c>
      <c r="L62" s="63">
        <f>IF(D62=TRUE,K62,0)</f>
        <v>10500</v>
      </c>
    </row>
    <row r="63" spans="2:12" ht="17.25" x14ac:dyDescent="0.25">
      <c r="B63" s="39" t="s">
        <v>49</v>
      </c>
      <c r="C63" s="53"/>
      <c r="D63" s="123" t="b">
        <v>1</v>
      </c>
      <c r="E63" s="35">
        <v>30</v>
      </c>
      <c r="F63" s="34">
        <f>F$61</f>
        <v>1100</v>
      </c>
      <c r="G63" s="34"/>
      <c r="H63" s="34"/>
      <c r="I63" s="34"/>
      <c r="J63" s="34"/>
      <c r="K63" s="40">
        <f>E63*F63</f>
        <v>33000</v>
      </c>
      <c r="L63" s="63">
        <f>IF(D63=TRUE,K63,0)</f>
        <v>33000</v>
      </c>
    </row>
    <row r="64" spans="2:12" x14ac:dyDescent="0.25">
      <c r="B64" s="39" t="s">
        <v>48</v>
      </c>
      <c r="C64" s="53"/>
      <c r="D64" s="123" t="b">
        <v>1</v>
      </c>
      <c r="E64" s="35">
        <v>400</v>
      </c>
      <c r="F64" s="34"/>
      <c r="G64" s="34"/>
      <c r="H64" s="121">
        <v>40</v>
      </c>
      <c r="I64" s="34"/>
      <c r="J64" s="34"/>
      <c r="K64" s="40">
        <f>E64*H64</f>
        <v>16000</v>
      </c>
      <c r="L64" s="63">
        <f>IF(D64=TRUE,K64,0)</f>
        <v>16000</v>
      </c>
    </row>
    <row r="65" spans="2:12" ht="17.25" x14ac:dyDescent="0.25">
      <c r="B65" s="39" t="s">
        <v>50</v>
      </c>
      <c r="C65" s="53"/>
      <c r="D65" s="123" t="b">
        <v>1</v>
      </c>
      <c r="E65" s="35">
        <v>560</v>
      </c>
      <c r="F65" s="34"/>
      <c r="G65" s="34"/>
      <c r="H65" s="34"/>
      <c r="I65" s="121">
        <v>10</v>
      </c>
      <c r="J65" s="34"/>
      <c r="K65" s="40">
        <f>E65*I65</f>
        <v>5600</v>
      </c>
      <c r="L65" s="63">
        <f>IF(D65=TRUE,K65,0)</f>
        <v>5600</v>
      </c>
    </row>
    <row r="66" spans="2:12" x14ac:dyDescent="0.25">
      <c r="B66" s="39" t="s">
        <v>45</v>
      </c>
      <c r="C66" s="53"/>
      <c r="D66" s="123"/>
      <c r="E66" s="35">
        <v>4000</v>
      </c>
      <c r="F66" s="34"/>
      <c r="G66" s="34"/>
      <c r="H66" s="34"/>
      <c r="I66" s="34"/>
      <c r="J66" s="34"/>
      <c r="K66" s="40">
        <v>4000</v>
      </c>
      <c r="L66" s="63">
        <f>K66</f>
        <v>4000</v>
      </c>
    </row>
    <row r="67" spans="2:12" ht="17.25" x14ac:dyDescent="0.25">
      <c r="B67" s="39" t="s">
        <v>51</v>
      </c>
      <c r="C67" s="53"/>
      <c r="D67" s="123" t="b">
        <v>1</v>
      </c>
      <c r="E67" s="35">
        <v>50</v>
      </c>
      <c r="F67" s="34">
        <f>F$61</f>
        <v>1100</v>
      </c>
      <c r="G67" s="34"/>
      <c r="H67" s="34"/>
      <c r="I67" s="34"/>
      <c r="J67" s="34"/>
      <c r="K67" s="40">
        <f>E67*F67</f>
        <v>55000</v>
      </c>
      <c r="L67" s="63">
        <f>IF(D67=TRUE,K67,0)</f>
        <v>55000</v>
      </c>
    </row>
    <row r="68" spans="2:12" ht="17.25" x14ac:dyDescent="0.25">
      <c r="B68" s="39" t="s">
        <v>52</v>
      </c>
      <c r="C68" s="53"/>
      <c r="D68" s="123"/>
      <c r="E68" s="35">
        <v>560</v>
      </c>
      <c r="F68" s="34"/>
      <c r="G68" s="34"/>
      <c r="H68" s="34"/>
      <c r="I68" s="34"/>
      <c r="J68" s="121">
        <v>12</v>
      </c>
      <c r="K68" s="40">
        <f>E68*J68</f>
        <v>6720</v>
      </c>
      <c r="L68" s="63">
        <f>K68</f>
        <v>6720</v>
      </c>
    </row>
    <row r="69" spans="2:12" ht="18" thickBot="1" x14ac:dyDescent="0.3">
      <c r="B69" s="41" t="s">
        <v>53</v>
      </c>
      <c r="C69" s="54"/>
      <c r="D69" s="124"/>
      <c r="E69" s="42">
        <v>560</v>
      </c>
      <c r="F69" s="43"/>
      <c r="G69" s="43"/>
      <c r="H69" s="43"/>
      <c r="I69" s="43"/>
      <c r="J69" s="122">
        <v>10</v>
      </c>
      <c r="K69" s="44">
        <f>E69*J69</f>
        <v>5600</v>
      </c>
      <c r="L69" s="64">
        <f>K69</f>
        <v>5600</v>
      </c>
    </row>
    <row r="70" spans="2:12" ht="15.75" thickBot="1" x14ac:dyDescent="0.3"/>
    <row r="71" spans="2:12" x14ac:dyDescent="0.25">
      <c r="H71" s="110" t="s">
        <v>61</v>
      </c>
      <c r="I71" s="111"/>
      <c r="J71" s="111"/>
      <c r="K71" s="115">
        <f>SUM(L61:L69)</f>
        <v>152920</v>
      </c>
    </row>
    <row r="72" spans="2:12" x14ac:dyDescent="0.25">
      <c r="H72" s="45" t="s">
        <v>66</v>
      </c>
      <c r="I72" s="46"/>
      <c r="J72" s="46"/>
      <c r="K72" s="116">
        <f>K71*0.13</f>
        <v>19879.600000000002</v>
      </c>
    </row>
    <row r="73" spans="2:12" ht="15.75" thickBot="1" x14ac:dyDescent="0.3">
      <c r="H73" s="47" t="s">
        <v>67</v>
      </c>
      <c r="I73" s="48"/>
      <c r="J73" s="48"/>
      <c r="K73" s="117">
        <f>K71*0.06</f>
        <v>9175.1999999999989</v>
      </c>
    </row>
    <row r="74" spans="2:12" ht="15.75" thickBot="1" x14ac:dyDescent="0.3">
      <c r="H74" s="110"/>
      <c r="I74" s="111"/>
      <c r="J74" s="111"/>
      <c r="K74" s="145"/>
    </row>
    <row r="75" spans="2:12" x14ac:dyDescent="0.25">
      <c r="H75" s="110" t="s">
        <v>73</v>
      </c>
      <c r="I75" s="111"/>
      <c r="J75" s="111"/>
      <c r="K75" s="115">
        <f>SUM(K71:K73)</f>
        <v>181974.80000000002</v>
      </c>
    </row>
    <row r="76" spans="2:12" ht="15.75" thickBot="1" x14ac:dyDescent="0.3">
      <c r="H76" s="45" t="s">
        <v>70</v>
      </c>
      <c r="I76" s="46"/>
      <c r="J76" s="46"/>
      <c r="K76" s="137">
        <f>K75*0.21</f>
        <v>38214.707999999999</v>
      </c>
    </row>
    <row r="77" spans="2:12" ht="15.75" thickBot="1" x14ac:dyDescent="0.3">
      <c r="H77" s="113" t="s">
        <v>71</v>
      </c>
      <c r="I77" s="114"/>
      <c r="J77" s="114"/>
      <c r="K77" s="118">
        <f>SUM(K75:K76)</f>
        <v>220189.50800000003</v>
      </c>
    </row>
    <row r="78" spans="2:12" ht="15.75" thickBot="1" x14ac:dyDescent="0.3">
      <c r="H78" s="135"/>
      <c r="I78" s="136"/>
      <c r="J78" s="136"/>
      <c r="K78" s="134"/>
    </row>
    <row r="79" spans="2:12" x14ac:dyDescent="0.25">
      <c r="H79" s="110" t="s">
        <v>72</v>
      </c>
      <c r="I79" s="111"/>
      <c r="J79" s="136"/>
      <c r="K79" s="138">
        <f>0.07*K71</f>
        <v>10704.400000000001</v>
      </c>
    </row>
    <row r="80" spans="2:12" ht="15.75" thickBot="1" x14ac:dyDescent="0.3">
      <c r="H80" s="45" t="s">
        <v>70</v>
      </c>
      <c r="I80" s="46"/>
      <c r="J80" s="132"/>
      <c r="K80" s="140">
        <f>K79*0.21</f>
        <v>2247.9240000000004</v>
      </c>
    </row>
    <row r="81" spans="8:11" ht="15.75" thickBot="1" x14ac:dyDescent="0.3">
      <c r="H81" s="113" t="s">
        <v>74</v>
      </c>
      <c r="I81" s="120"/>
      <c r="J81" s="114"/>
      <c r="K81" s="118">
        <f>SUM(K79:K80)</f>
        <v>12952.324000000002</v>
      </c>
    </row>
    <row r="82" spans="8:11" ht="15.75" thickBot="1" x14ac:dyDescent="0.3">
      <c r="H82" s="141"/>
      <c r="I82" s="136"/>
      <c r="J82" s="136"/>
      <c r="K82" s="142"/>
    </row>
    <row r="83" spans="8:11" x14ac:dyDescent="0.25">
      <c r="H83" s="110" t="s">
        <v>76</v>
      </c>
      <c r="I83" s="136"/>
      <c r="J83" s="111"/>
      <c r="K83" s="138">
        <f>K71*0.03</f>
        <v>4587.5999999999995</v>
      </c>
    </row>
    <row r="84" spans="8:11" ht="15.75" thickBot="1" x14ac:dyDescent="0.3">
      <c r="H84" s="139" t="s">
        <v>75</v>
      </c>
      <c r="I84" s="132"/>
      <c r="J84" s="46"/>
      <c r="K84" s="140">
        <f>K83*0.1</f>
        <v>458.76</v>
      </c>
    </row>
    <row r="85" spans="8:11" ht="15.75" thickBot="1" x14ac:dyDescent="0.3">
      <c r="H85" s="113" t="s">
        <v>77</v>
      </c>
      <c r="I85" s="120"/>
      <c r="J85" s="120"/>
      <c r="K85" s="118">
        <f>SUM(K83:K84)</f>
        <v>5046.3599999999997</v>
      </c>
    </row>
    <row r="86" spans="8:11" x14ac:dyDescent="0.25">
      <c r="H86" s="133"/>
      <c r="I86" s="46"/>
      <c r="J86" s="46"/>
    </row>
    <row r="87" spans="8:11" x14ac:dyDescent="0.25">
      <c r="H87" s="133"/>
      <c r="I87" s="46"/>
      <c r="J87" s="46"/>
    </row>
  </sheetData>
  <sheetProtection password="B4E4" sheet="1" objects="1" scenarios="1"/>
  <pageMargins left="0.7" right="0.7" top="0.75" bottom="0.75" header="0.3" footer="0.3"/>
  <pageSetup paperSize="9" orientation="portrait" r:id="rId1"/>
  <ignoredErrors>
    <ignoredError sqref="K62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2</xdr:row>
                    <xdr:rowOff>638175</xdr:rowOff>
                  </from>
                  <to>
                    <xdr:col>2</xdr:col>
                    <xdr:colOff>647700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</xdr:row>
                    <xdr:rowOff>180975</xdr:rowOff>
                  </from>
                  <to>
                    <xdr:col>2</xdr:col>
                    <xdr:colOff>647700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locked="0" defaultSize="0" autoFill="0" autoLine="0" autoPict="0">
                <anchor moveWithCells="1">
                  <from>
                    <xdr:col>2</xdr:col>
                    <xdr:colOff>333375</xdr:colOff>
                    <xdr:row>5</xdr:row>
                    <xdr:rowOff>9525</xdr:rowOff>
                  </from>
                  <to>
                    <xdr:col>2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locked="0" defaultSize="0" autoFill="0" autoLine="0" autoPict="0">
                <anchor moveWithCells="1">
                  <from>
                    <xdr:col>2</xdr:col>
                    <xdr:colOff>333375</xdr:colOff>
                    <xdr:row>5</xdr:row>
                    <xdr:rowOff>209550</xdr:rowOff>
                  </from>
                  <to>
                    <xdr:col>2</xdr:col>
                    <xdr:colOff>638175</xdr:colOff>
                    <xdr:row>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locked="0" defaultSize="0" autoFill="0" autoLine="0" autoPict="0">
                <anchor moveWithCells="1">
                  <from>
                    <xdr:col>2</xdr:col>
                    <xdr:colOff>333375</xdr:colOff>
                    <xdr:row>7</xdr:row>
                    <xdr:rowOff>0</xdr:rowOff>
                  </from>
                  <to>
                    <xdr:col>2</xdr:col>
                    <xdr:colOff>638175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locked="0" defaultSize="0" autoFill="0" autoLine="0" autoPict="0">
                <anchor moveWithCells="1">
                  <from>
                    <xdr:col>2</xdr:col>
                    <xdr:colOff>333375</xdr:colOff>
                    <xdr:row>9</xdr:row>
                    <xdr:rowOff>9525</xdr:rowOff>
                  </from>
                  <to>
                    <xdr:col>2</xdr:col>
                    <xdr:colOff>638175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29</xdr:row>
                    <xdr:rowOff>628650</xdr:rowOff>
                  </from>
                  <to>
                    <xdr:col>2</xdr:col>
                    <xdr:colOff>647700</xdr:colOff>
                    <xdr:row>31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30</xdr:row>
                    <xdr:rowOff>466725</xdr:rowOff>
                  </from>
                  <to>
                    <xdr:col>2</xdr:col>
                    <xdr:colOff>647700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31</xdr:row>
                    <xdr:rowOff>466725</xdr:rowOff>
                  </from>
                  <to>
                    <xdr:col>2</xdr:col>
                    <xdr:colOff>647700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32</xdr:row>
                    <xdr:rowOff>466725</xdr:rowOff>
                  </from>
                  <to>
                    <xdr:col>2</xdr:col>
                    <xdr:colOff>647700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33</xdr:row>
                    <xdr:rowOff>466725</xdr:rowOff>
                  </from>
                  <to>
                    <xdr:col>2</xdr:col>
                    <xdr:colOff>647700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locked="0" defaultSize="0" autoFill="0" autoLine="0" autoPict="0">
                <anchor moveWithCells="1">
                  <from>
                    <xdr:col>2</xdr:col>
                    <xdr:colOff>342900</xdr:colOff>
                    <xdr:row>35</xdr:row>
                    <xdr:rowOff>466725</xdr:rowOff>
                  </from>
                  <to>
                    <xdr:col>2</xdr:col>
                    <xdr:colOff>647700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59</xdr:row>
                    <xdr:rowOff>657225</xdr:rowOff>
                  </from>
                  <to>
                    <xdr:col>2</xdr:col>
                    <xdr:colOff>666750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60</xdr:row>
                    <xdr:rowOff>657225</xdr:rowOff>
                  </from>
                  <to>
                    <xdr:col>2</xdr:col>
                    <xdr:colOff>666750</xdr:colOff>
                    <xdr:row>62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61</xdr:row>
                    <xdr:rowOff>657225</xdr:rowOff>
                  </from>
                  <to>
                    <xdr:col>2</xdr:col>
                    <xdr:colOff>666750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62</xdr:row>
                    <xdr:rowOff>200025</xdr:rowOff>
                  </from>
                  <to>
                    <xdr:col>2</xdr:col>
                    <xdr:colOff>666750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63</xdr:row>
                    <xdr:rowOff>657225</xdr:rowOff>
                  </from>
                  <to>
                    <xdr:col>2</xdr:col>
                    <xdr:colOff>666750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locked="0" defaultSize="0" autoFill="0" autoLine="0" autoPict="0">
                <anchor moveWithCells="1">
                  <from>
                    <xdr:col>2</xdr:col>
                    <xdr:colOff>361950</xdr:colOff>
                    <xdr:row>65</xdr:row>
                    <xdr:rowOff>657225</xdr:rowOff>
                  </from>
                  <to>
                    <xdr:col>2</xdr:col>
                    <xdr:colOff>666750</xdr:colOff>
                    <xdr:row>67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73"/>
  <sheetViews>
    <sheetView workbookViewId="0">
      <selection activeCell="F25" sqref="F25"/>
    </sheetView>
  </sheetViews>
  <sheetFormatPr baseColWidth="10" defaultRowHeight="15" x14ac:dyDescent="0.25"/>
  <cols>
    <col min="5" max="5" width="14.28515625" customWidth="1"/>
    <col min="6" max="6" width="15.28515625" customWidth="1"/>
    <col min="7" max="7" width="14.5703125" customWidth="1"/>
    <col min="8" max="8" width="14" customWidth="1"/>
  </cols>
  <sheetData>
    <row r="1" spans="1:22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2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2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5" spans="1:22" ht="15.75" thickBot="1" x14ac:dyDescent="0.3">
      <c r="A5" s="108"/>
      <c r="B5" s="107"/>
      <c r="C5" s="107"/>
      <c r="D5" s="107"/>
      <c r="E5" s="107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ht="15.75" thickBot="1" x14ac:dyDescent="0.3">
      <c r="A6" s="185"/>
      <c r="B6" s="270" t="s">
        <v>82</v>
      </c>
      <c r="C6" s="271"/>
      <c r="D6" s="271"/>
      <c r="E6" s="272"/>
      <c r="F6" s="6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2" x14ac:dyDescent="0.25">
      <c r="A7" s="185"/>
      <c r="B7" s="187" t="s">
        <v>83</v>
      </c>
      <c r="C7" s="111"/>
      <c r="D7" s="188"/>
      <c r="E7" s="218">
        <v>18</v>
      </c>
      <c r="F7" s="6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x14ac:dyDescent="0.25">
      <c r="A8" s="185"/>
      <c r="B8" s="45" t="s">
        <v>84</v>
      </c>
      <c r="C8" s="7"/>
      <c r="D8" s="189"/>
      <c r="E8" s="219">
        <v>40</v>
      </c>
      <c r="F8" s="6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x14ac:dyDescent="0.25">
      <c r="A9" s="185"/>
      <c r="B9" s="190" t="s">
        <v>85</v>
      </c>
      <c r="C9" s="7"/>
      <c r="D9" s="191"/>
      <c r="E9" s="220">
        <v>1</v>
      </c>
      <c r="F9" s="6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</row>
    <row r="10" spans="1:22" x14ac:dyDescent="0.25">
      <c r="A10" s="185"/>
      <c r="B10" s="190" t="s">
        <v>86</v>
      </c>
      <c r="C10" s="7"/>
      <c r="D10" s="192"/>
      <c r="E10" s="199">
        <f>E7*E8*E9</f>
        <v>720</v>
      </c>
      <c r="F10" s="6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x14ac:dyDescent="0.25">
      <c r="A11" s="185"/>
      <c r="B11" s="193" t="s">
        <v>87</v>
      </c>
      <c r="C11" s="186"/>
      <c r="D11" s="191"/>
      <c r="E11" s="220">
        <v>52</v>
      </c>
      <c r="F11" s="6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ht="15.75" thickBot="1" x14ac:dyDescent="0.3">
      <c r="A12" s="185"/>
      <c r="B12" s="194" t="s">
        <v>88</v>
      </c>
      <c r="C12" s="195"/>
      <c r="D12" s="196"/>
      <c r="E12" s="184">
        <f>E10*E11</f>
        <v>37440</v>
      </c>
      <c r="F12" s="6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x14ac:dyDescent="0.25">
      <c r="A13" s="108"/>
      <c r="B13" s="147"/>
      <c r="C13" s="147"/>
      <c r="D13" s="147"/>
      <c r="E13" s="14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ht="15.75" thickBot="1" x14ac:dyDescent="0.3">
      <c r="A14" s="108"/>
      <c r="B14" s="108"/>
      <c r="C14" s="108"/>
      <c r="D14" s="108"/>
      <c r="E14" s="108"/>
      <c r="F14" s="107"/>
      <c r="G14" s="107"/>
      <c r="H14" s="107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ht="21.75" thickBot="1" x14ac:dyDescent="0.3">
      <c r="A15" s="108"/>
      <c r="B15" s="197"/>
      <c r="C15" s="198"/>
      <c r="D15" s="197"/>
      <c r="E15" s="165"/>
      <c r="F15" s="201" t="s">
        <v>78</v>
      </c>
      <c r="G15" s="210" t="s">
        <v>79</v>
      </c>
      <c r="H15" s="206" t="s">
        <v>80</v>
      </c>
      <c r="I15" s="6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x14ac:dyDescent="0.25">
      <c r="A16" s="185"/>
      <c r="B16" s="261" t="s">
        <v>81</v>
      </c>
      <c r="C16" s="262"/>
      <c r="D16" s="262"/>
      <c r="E16" s="263"/>
      <c r="F16" s="202">
        <f>'Coste Anual Gest Residuos_DIP'!O23</f>
        <v>11287.8</v>
      </c>
      <c r="G16" s="202">
        <f>'Coste Anual Gest Residuos_DIP'!P23</f>
        <v>11912.8</v>
      </c>
      <c r="H16" s="207">
        <f>'Coste Anual Gest Residuos_DIP'!Q23</f>
        <v>11122.8</v>
      </c>
      <c r="I16" s="6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x14ac:dyDescent="0.25">
      <c r="A17" s="185"/>
      <c r="B17" s="264" t="s">
        <v>76</v>
      </c>
      <c r="C17" s="265"/>
      <c r="D17" s="265"/>
      <c r="E17" s="266"/>
      <c r="F17" s="203">
        <f>'Coste Construccion_MUN'!J26</f>
        <v>2288.5500000000002</v>
      </c>
      <c r="G17" s="203">
        <f>'Coste Construccion_MUN'!K54</f>
        <v>3549.81</v>
      </c>
      <c r="H17" s="208">
        <f>'Coste Construccion_MUN'!K85</f>
        <v>5046.3599999999997</v>
      </c>
      <c r="I17" s="6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5.75" thickBot="1" x14ac:dyDescent="0.3">
      <c r="A18" s="185"/>
      <c r="B18" s="267" t="s">
        <v>82</v>
      </c>
      <c r="C18" s="268"/>
      <c r="D18" s="268"/>
      <c r="E18" s="269"/>
      <c r="F18" s="204">
        <f>E12</f>
        <v>37440</v>
      </c>
      <c r="G18" s="204">
        <f>E12</f>
        <v>37440</v>
      </c>
      <c r="H18" s="209">
        <f>E12</f>
        <v>37440</v>
      </c>
      <c r="I18" s="6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ht="15.75" thickBot="1" x14ac:dyDescent="0.3">
      <c r="A19" s="108"/>
      <c r="B19" s="273" t="s">
        <v>89</v>
      </c>
      <c r="C19" s="274"/>
      <c r="D19" s="274"/>
      <c r="E19" s="275"/>
      <c r="F19" s="205">
        <f>SUM(F16:F18)</f>
        <v>51016.35</v>
      </c>
      <c r="G19" s="205">
        <f t="shared" ref="G19:H19" si="0">SUM(G16:G18)</f>
        <v>52902.61</v>
      </c>
      <c r="H19" s="200">
        <f t="shared" si="0"/>
        <v>53609.16</v>
      </c>
      <c r="I19" s="6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x14ac:dyDescent="0.25">
      <c r="A20" s="108"/>
      <c r="B20" s="147"/>
      <c r="C20" s="147"/>
      <c r="D20" s="147"/>
      <c r="E20" s="147"/>
      <c r="F20" s="147"/>
      <c r="G20" s="147"/>
      <c r="H20" s="14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</row>
    <row r="23" spans="1:22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</row>
    <row r="24" spans="1:22" x14ac:dyDescent="0.2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</row>
    <row r="25" spans="1:22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</row>
    <row r="26" spans="1:22" x14ac:dyDescent="0.2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</row>
    <row r="27" spans="1:22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</row>
    <row r="28" spans="1:22" x14ac:dyDescent="0.2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</row>
    <row r="29" spans="1:22" x14ac:dyDescent="0.2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</row>
    <row r="30" spans="1:22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</row>
    <row r="31" spans="1:22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</row>
    <row r="32" spans="1:22" x14ac:dyDescent="0.2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</row>
    <row r="33" spans="1:22" x14ac:dyDescent="0.2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</row>
    <row r="34" spans="1:22" x14ac:dyDescent="0.2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2" x14ac:dyDescent="0.25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</row>
    <row r="36" spans="1:22" x14ac:dyDescent="0.2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</row>
    <row r="37" spans="1:22" x14ac:dyDescent="0.25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</row>
    <row r="38" spans="1:22" x14ac:dyDescent="0.25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</row>
    <row r="39" spans="1:22" x14ac:dyDescent="0.25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</row>
    <row r="40" spans="1:22" x14ac:dyDescent="0.2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</row>
    <row r="41" spans="1:22" x14ac:dyDescent="0.2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</row>
    <row r="42" spans="1:22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</row>
    <row r="43" spans="1:22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</row>
    <row r="44" spans="1:22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</row>
    <row r="45" spans="1:22" x14ac:dyDescent="0.2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</row>
    <row r="46" spans="1:22" x14ac:dyDescent="0.25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</row>
    <row r="47" spans="1:22" x14ac:dyDescent="0.2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</row>
    <row r="48" spans="1:22" x14ac:dyDescent="0.25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</row>
    <row r="49" spans="1:22" x14ac:dyDescent="0.25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</row>
    <row r="50" spans="1:22" x14ac:dyDescent="0.25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</row>
    <row r="51" spans="1:22" x14ac:dyDescent="0.25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</row>
    <row r="52" spans="1:22" x14ac:dyDescent="0.2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</row>
    <row r="53" spans="1:22" x14ac:dyDescent="0.25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</row>
    <row r="54" spans="1:22" x14ac:dyDescent="0.25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</row>
    <row r="55" spans="1:22" x14ac:dyDescent="0.25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</row>
    <row r="56" spans="1:22" x14ac:dyDescent="0.25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</row>
    <row r="57" spans="1:22" x14ac:dyDescent="0.25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</row>
    <row r="58" spans="1:22" x14ac:dyDescent="0.2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</row>
    <row r="59" spans="1:22" x14ac:dyDescent="0.2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</row>
    <row r="60" spans="1:22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</row>
    <row r="61" spans="1:22" x14ac:dyDescent="0.2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</row>
    <row r="62" spans="1:22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</row>
    <row r="63" spans="1:22" x14ac:dyDescent="0.2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</row>
    <row r="64" spans="1:22" x14ac:dyDescent="0.25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</row>
    <row r="65" spans="1:22" x14ac:dyDescent="0.2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</row>
    <row r="66" spans="1:22" x14ac:dyDescent="0.25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</row>
    <row r="67" spans="1:22" x14ac:dyDescent="0.25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</row>
    <row r="68" spans="1:22" x14ac:dyDescent="0.25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</row>
    <row r="69" spans="1:22" x14ac:dyDescent="0.25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</row>
    <row r="70" spans="1:22" x14ac:dyDescent="0.25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</row>
    <row r="71" spans="1:22" x14ac:dyDescent="0.25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</row>
    <row r="72" spans="1:22" x14ac:dyDescent="0.25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</row>
    <row r="73" spans="1:22" x14ac:dyDescent="0.25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</row>
  </sheetData>
  <mergeCells count="5">
    <mergeCell ref="B16:E16"/>
    <mergeCell ref="B17:E17"/>
    <mergeCell ref="B18:E18"/>
    <mergeCell ref="B6:E6"/>
    <mergeCell ref="B19:E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73"/>
  <sheetViews>
    <sheetView workbookViewId="0">
      <selection activeCell="G30" sqref="G30"/>
    </sheetView>
  </sheetViews>
  <sheetFormatPr baseColWidth="10" defaultRowHeight="15" x14ac:dyDescent="0.25"/>
  <cols>
    <col min="1" max="4" width="11.42578125" style="31"/>
    <col min="5" max="5" width="14.28515625" style="31" customWidth="1"/>
    <col min="6" max="6" width="15.28515625" style="31" customWidth="1"/>
    <col min="7" max="7" width="14.5703125" style="31" customWidth="1"/>
    <col min="8" max="8" width="14" style="31" customWidth="1"/>
    <col min="9" max="16384" width="11.42578125" style="31"/>
  </cols>
  <sheetData>
    <row r="1" spans="1:22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</row>
    <row r="2" spans="1:22" x14ac:dyDescent="0.25">
      <c r="A2" s="108"/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</row>
    <row r="3" spans="1:22" x14ac:dyDescent="0.25">
      <c r="A3" s="108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  <c r="V3" s="108"/>
    </row>
    <row r="4" spans="1:22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  <c r="R4" s="108"/>
      <c r="S4" s="108"/>
      <c r="T4" s="108"/>
      <c r="U4" s="108"/>
      <c r="V4" s="108"/>
    </row>
    <row r="5" spans="1:22" ht="15.75" thickBot="1" x14ac:dyDescent="0.3">
      <c r="A5" s="108"/>
      <c r="B5" s="107"/>
      <c r="C5" s="107"/>
      <c r="D5" s="107"/>
      <c r="E5" s="107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ht="15.75" thickBot="1" x14ac:dyDescent="0.3">
      <c r="A6" s="185"/>
      <c r="B6" s="270" t="s">
        <v>82</v>
      </c>
      <c r="C6" s="271"/>
      <c r="D6" s="271"/>
      <c r="E6" s="272"/>
      <c r="F6" s="6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2" x14ac:dyDescent="0.25">
      <c r="A7" s="185"/>
      <c r="B7" s="187" t="s">
        <v>83</v>
      </c>
      <c r="C7" s="111"/>
      <c r="D7" s="188"/>
      <c r="E7" s="215">
        <v>18</v>
      </c>
      <c r="F7" s="6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x14ac:dyDescent="0.25">
      <c r="A8" s="185"/>
      <c r="B8" s="45" t="s">
        <v>84</v>
      </c>
      <c r="C8" s="7"/>
      <c r="D8" s="189"/>
      <c r="E8" s="216">
        <v>40</v>
      </c>
      <c r="F8" s="6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x14ac:dyDescent="0.25">
      <c r="A9" s="185"/>
      <c r="B9" s="190" t="s">
        <v>85</v>
      </c>
      <c r="C9" s="7"/>
      <c r="D9" s="191"/>
      <c r="E9" s="217">
        <v>1</v>
      </c>
      <c r="F9" s="6"/>
      <c r="G9" s="108"/>
      <c r="H9" s="108"/>
      <c r="I9" s="108"/>
      <c r="J9" s="108"/>
      <c r="K9" s="108"/>
      <c r="L9" s="108"/>
      <c r="M9" s="108"/>
      <c r="N9" s="108"/>
      <c r="O9" s="108"/>
      <c r="P9" s="108"/>
      <c r="Q9" s="108"/>
      <c r="R9" s="108"/>
      <c r="S9" s="108"/>
      <c r="T9" s="108"/>
      <c r="U9" s="108"/>
      <c r="V9" s="108"/>
    </row>
    <row r="10" spans="1:22" x14ac:dyDescent="0.25">
      <c r="A10" s="185"/>
      <c r="B10" s="190" t="s">
        <v>86</v>
      </c>
      <c r="C10" s="7"/>
      <c r="D10" s="192"/>
      <c r="E10" s="199">
        <f>E7*E8*E9</f>
        <v>720</v>
      </c>
      <c r="F10" s="6"/>
      <c r="G10" s="108"/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x14ac:dyDescent="0.25">
      <c r="A11" s="185"/>
      <c r="B11" s="193" t="s">
        <v>87</v>
      </c>
      <c r="C11" s="186"/>
      <c r="D11" s="191"/>
      <c r="E11" s="217">
        <v>52</v>
      </c>
      <c r="F11" s="6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ht="15.75" thickBot="1" x14ac:dyDescent="0.3">
      <c r="A12" s="185"/>
      <c r="B12" s="194" t="s">
        <v>88</v>
      </c>
      <c r="C12" s="195"/>
      <c r="D12" s="196"/>
      <c r="E12" s="184">
        <f>E10*E11</f>
        <v>37440</v>
      </c>
      <c r="F12" s="6"/>
      <c r="G12" s="108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x14ac:dyDescent="0.25">
      <c r="A13" s="108"/>
      <c r="B13" s="147"/>
      <c r="C13" s="147"/>
      <c r="D13" s="147"/>
      <c r="E13" s="147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ht="15.75" thickBot="1" x14ac:dyDescent="0.3">
      <c r="A14" s="108"/>
      <c r="B14" s="108"/>
      <c r="C14" s="108"/>
      <c r="D14" s="108"/>
      <c r="E14" s="108"/>
      <c r="F14" s="107"/>
      <c r="G14" s="107"/>
      <c r="H14" s="107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ht="21.75" thickBot="1" x14ac:dyDescent="0.3">
      <c r="A15" s="108"/>
      <c r="B15" s="197"/>
      <c r="C15" s="198"/>
      <c r="D15" s="197"/>
      <c r="E15" s="165"/>
      <c r="F15" s="201" t="s">
        <v>78</v>
      </c>
      <c r="G15" s="210" t="s">
        <v>79</v>
      </c>
      <c r="H15" s="206" t="s">
        <v>80</v>
      </c>
      <c r="I15" s="6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x14ac:dyDescent="0.25">
      <c r="A16" s="185"/>
      <c r="B16" s="261" t="s">
        <v>81</v>
      </c>
      <c r="C16" s="262"/>
      <c r="D16" s="262"/>
      <c r="E16" s="263"/>
      <c r="F16" s="202">
        <f>'Coste Anual Gest Residuos_MUN'!F24</f>
        <v>11287.8</v>
      </c>
      <c r="G16" s="202">
        <f>'Coste Anual Gest Residuos_MUN'!G24</f>
        <v>11912.8</v>
      </c>
      <c r="H16" s="207">
        <f>'Coste Anual Gest Residuos_MUN'!H24</f>
        <v>11122.8</v>
      </c>
      <c r="I16" s="6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x14ac:dyDescent="0.25">
      <c r="A17" s="185"/>
      <c r="B17" s="264" t="s">
        <v>76</v>
      </c>
      <c r="C17" s="265"/>
      <c r="D17" s="265"/>
      <c r="E17" s="266"/>
      <c r="F17" s="203">
        <f>'Coste Construccion_MUN'!J26</f>
        <v>2288.5500000000002</v>
      </c>
      <c r="G17" s="203">
        <f>'Coste Construccion_MUN'!K54</f>
        <v>3549.81</v>
      </c>
      <c r="H17" s="208">
        <f>'Coste Construccion_MUN'!K85</f>
        <v>5046.3599999999997</v>
      </c>
      <c r="I17" s="6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ht="15.75" thickBot="1" x14ac:dyDescent="0.3">
      <c r="A18" s="185"/>
      <c r="B18" s="267" t="s">
        <v>82</v>
      </c>
      <c r="C18" s="268"/>
      <c r="D18" s="268"/>
      <c r="E18" s="269"/>
      <c r="F18" s="204">
        <f>E12</f>
        <v>37440</v>
      </c>
      <c r="G18" s="204">
        <f>E12</f>
        <v>37440</v>
      </c>
      <c r="H18" s="209">
        <f>E12</f>
        <v>37440</v>
      </c>
      <c r="I18" s="6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ht="15.75" thickBot="1" x14ac:dyDescent="0.3">
      <c r="A19" s="108"/>
      <c r="B19" s="273" t="s">
        <v>89</v>
      </c>
      <c r="C19" s="274"/>
      <c r="D19" s="274"/>
      <c r="E19" s="275"/>
      <c r="F19" s="205">
        <f>SUM(F16:F18)</f>
        <v>51016.35</v>
      </c>
      <c r="G19" s="205">
        <f t="shared" ref="G19:H19" si="0">SUM(G16:G18)</f>
        <v>52902.61</v>
      </c>
      <c r="H19" s="200">
        <f t="shared" si="0"/>
        <v>53609.16</v>
      </c>
      <c r="I19" s="6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x14ac:dyDescent="0.25">
      <c r="A20" s="108"/>
      <c r="B20" s="147"/>
      <c r="C20" s="147"/>
      <c r="D20" s="147"/>
      <c r="E20" s="147"/>
      <c r="F20" s="147"/>
      <c r="G20" s="147"/>
      <c r="H20" s="147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x14ac:dyDescent="0.25">
      <c r="A21" s="108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x14ac:dyDescent="0.25">
      <c r="A22" s="108"/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</row>
    <row r="23" spans="1:22" x14ac:dyDescent="0.25">
      <c r="A23" s="108"/>
      <c r="B23" s="108"/>
      <c r="C23" s="108"/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8"/>
      <c r="P23" s="108"/>
      <c r="Q23" s="108"/>
      <c r="R23" s="108"/>
      <c r="S23" s="108"/>
      <c r="T23" s="108"/>
      <c r="U23" s="108"/>
      <c r="V23" s="108"/>
    </row>
    <row r="24" spans="1:22" x14ac:dyDescent="0.25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</row>
    <row r="25" spans="1:22" x14ac:dyDescent="0.25">
      <c r="A25" s="108"/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</row>
    <row r="26" spans="1:22" x14ac:dyDescent="0.25">
      <c r="A26" s="108"/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</row>
    <row r="27" spans="1:22" x14ac:dyDescent="0.25">
      <c r="A27" s="108"/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</row>
    <row r="28" spans="1:22" x14ac:dyDescent="0.25">
      <c r="A28" s="108"/>
      <c r="B28" s="108"/>
      <c r="C28" s="108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8"/>
      <c r="P28" s="108"/>
      <c r="Q28" s="108"/>
      <c r="R28" s="108"/>
      <c r="S28" s="108"/>
      <c r="T28" s="108"/>
      <c r="U28" s="108"/>
      <c r="V28" s="108"/>
    </row>
    <row r="29" spans="1:22" x14ac:dyDescent="0.25">
      <c r="A29" s="108"/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</row>
    <row r="30" spans="1:22" x14ac:dyDescent="0.25">
      <c r="A30" s="108"/>
      <c r="B30" s="108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8"/>
      <c r="P30" s="108"/>
      <c r="Q30" s="108"/>
      <c r="R30" s="108"/>
      <c r="S30" s="108"/>
      <c r="T30" s="108"/>
      <c r="U30" s="108"/>
      <c r="V30" s="108"/>
    </row>
    <row r="31" spans="1:22" x14ac:dyDescent="0.25">
      <c r="A31" s="108"/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108"/>
      <c r="S31" s="108"/>
      <c r="T31" s="108"/>
      <c r="U31" s="108"/>
      <c r="V31" s="108"/>
    </row>
    <row r="32" spans="1:22" x14ac:dyDescent="0.25">
      <c r="A32" s="108"/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</row>
    <row r="33" spans="1:22" x14ac:dyDescent="0.25">
      <c r="A33" s="108"/>
      <c r="B33" s="108"/>
      <c r="C33" s="108"/>
      <c r="D33" s="108"/>
      <c r="E33" s="108"/>
      <c r="F33" s="108"/>
      <c r="G33" s="108"/>
      <c r="H33" s="108"/>
      <c r="I33" s="108"/>
      <c r="J33" s="108"/>
      <c r="K33" s="108"/>
      <c r="L33" s="108"/>
      <c r="M33" s="108"/>
      <c r="N33" s="108"/>
      <c r="O33" s="108"/>
      <c r="P33" s="108"/>
      <c r="Q33" s="108"/>
      <c r="R33" s="108"/>
      <c r="S33" s="108"/>
      <c r="T33" s="108"/>
      <c r="U33" s="108"/>
      <c r="V33" s="108"/>
    </row>
    <row r="34" spans="1:22" x14ac:dyDescent="0.25">
      <c r="A34" s="108"/>
      <c r="B34" s="108"/>
      <c r="C34" s="108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</row>
    <row r="35" spans="1:22" x14ac:dyDescent="0.25">
      <c r="A35" s="108"/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</row>
    <row r="36" spans="1:22" x14ac:dyDescent="0.25">
      <c r="A36" s="108"/>
      <c r="B36" s="108"/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  <c r="Q36" s="108"/>
      <c r="R36" s="108"/>
      <c r="S36" s="108"/>
      <c r="T36" s="108"/>
      <c r="U36" s="108"/>
      <c r="V36" s="108"/>
    </row>
    <row r="37" spans="1:22" x14ac:dyDescent="0.25">
      <c r="A37" s="108"/>
      <c r="B37" s="108"/>
      <c r="C37" s="108"/>
      <c r="D37" s="108"/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8"/>
      <c r="U37" s="108"/>
      <c r="V37" s="108"/>
    </row>
    <row r="38" spans="1:22" x14ac:dyDescent="0.25">
      <c r="A38" s="108"/>
      <c r="B38" s="108"/>
      <c r="C38" s="108"/>
      <c r="D38" s="108"/>
      <c r="E38" s="108"/>
      <c r="F38" s="108"/>
      <c r="G38" s="108"/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08"/>
      <c r="S38" s="108"/>
      <c r="T38" s="108"/>
      <c r="U38" s="108"/>
      <c r="V38" s="108"/>
    </row>
    <row r="39" spans="1:22" x14ac:dyDescent="0.25">
      <c r="A39" s="108"/>
      <c r="B39" s="108"/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  <c r="Q39" s="108"/>
      <c r="R39" s="108"/>
      <c r="S39" s="108"/>
      <c r="T39" s="108"/>
      <c r="U39" s="108"/>
      <c r="V39" s="108"/>
    </row>
    <row r="40" spans="1:22" x14ac:dyDescent="0.25">
      <c r="A40" s="108"/>
      <c r="B40" s="108"/>
      <c r="C40" s="108"/>
      <c r="D40" s="108"/>
      <c r="E40" s="108"/>
      <c r="F40" s="108"/>
      <c r="G40" s="108"/>
      <c r="H40" s="108"/>
      <c r="I40" s="108"/>
      <c r="J40" s="108"/>
      <c r="K40" s="108"/>
      <c r="L40" s="108"/>
      <c r="M40" s="108"/>
      <c r="N40" s="108"/>
      <c r="O40" s="108"/>
      <c r="P40" s="108"/>
      <c r="Q40" s="108"/>
      <c r="R40" s="108"/>
      <c r="S40" s="108"/>
      <c r="T40" s="108"/>
      <c r="U40" s="108"/>
      <c r="V40" s="108"/>
    </row>
    <row r="41" spans="1:22" x14ac:dyDescent="0.25">
      <c r="A41" s="108"/>
      <c r="B41" s="108"/>
      <c r="C41" s="108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</row>
    <row r="42" spans="1:22" x14ac:dyDescent="0.25">
      <c r="A42" s="108"/>
      <c r="B42" s="108"/>
      <c r="C42" s="108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</row>
    <row r="43" spans="1:22" x14ac:dyDescent="0.25">
      <c r="A43" s="108"/>
      <c r="B43" s="108"/>
      <c r="C43" s="108"/>
      <c r="D43" s="108"/>
      <c r="E43" s="108"/>
      <c r="F43" s="108"/>
      <c r="G43" s="108"/>
      <c r="H43" s="108"/>
      <c r="I43" s="108"/>
      <c r="J43" s="108"/>
      <c r="K43" s="108"/>
      <c r="L43" s="108"/>
      <c r="M43" s="108"/>
      <c r="N43" s="108"/>
      <c r="O43" s="108"/>
      <c r="P43" s="108"/>
      <c r="Q43" s="108"/>
      <c r="R43" s="108"/>
      <c r="S43" s="108"/>
      <c r="T43" s="108"/>
      <c r="U43" s="108"/>
      <c r="V43" s="108"/>
    </row>
    <row r="44" spans="1:22" x14ac:dyDescent="0.25">
      <c r="A44" s="108"/>
      <c r="B44" s="108"/>
      <c r="C44" s="108"/>
      <c r="D44" s="108"/>
      <c r="E44" s="108"/>
      <c r="F44" s="108"/>
      <c r="G44" s="108"/>
      <c r="H44" s="108"/>
      <c r="I44" s="108"/>
      <c r="J44" s="108"/>
      <c r="K44" s="108"/>
      <c r="L44" s="108"/>
      <c r="M44" s="108"/>
      <c r="N44" s="108"/>
      <c r="O44" s="108"/>
      <c r="P44" s="108"/>
      <c r="Q44" s="108"/>
      <c r="R44" s="108"/>
      <c r="S44" s="108"/>
      <c r="T44" s="108"/>
      <c r="U44" s="108"/>
      <c r="V44" s="108"/>
    </row>
    <row r="45" spans="1:22" x14ac:dyDescent="0.25">
      <c r="A45" s="108"/>
      <c r="B45" s="108"/>
      <c r="C45" s="108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</row>
    <row r="46" spans="1:22" x14ac:dyDescent="0.25">
      <c r="A46" s="108"/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8"/>
      <c r="Q46" s="108"/>
      <c r="R46" s="108"/>
      <c r="S46" s="108"/>
      <c r="T46" s="108"/>
      <c r="U46" s="108"/>
      <c r="V46" s="108"/>
    </row>
    <row r="47" spans="1:22" x14ac:dyDescent="0.25">
      <c r="A47" s="108"/>
      <c r="B47" s="108"/>
      <c r="C47" s="108"/>
      <c r="D47" s="108"/>
      <c r="E47" s="108"/>
      <c r="F47" s="108"/>
      <c r="G47" s="108"/>
      <c r="H47" s="108"/>
      <c r="I47" s="108"/>
      <c r="J47" s="108"/>
      <c r="K47" s="108"/>
      <c r="L47" s="108"/>
      <c r="M47" s="108"/>
      <c r="N47" s="108"/>
      <c r="O47" s="108"/>
      <c r="P47" s="108"/>
      <c r="Q47" s="108"/>
      <c r="R47" s="108"/>
      <c r="S47" s="108"/>
      <c r="T47" s="108"/>
      <c r="U47" s="108"/>
      <c r="V47" s="108"/>
    </row>
    <row r="48" spans="1:22" x14ac:dyDescent="0.25">
      <c r="A48" s="108"/>
      <c r="B48" s="108"/>
      <c r="C48" s="108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</row>
    <row r="49" spans="1:22" x14ac:dyDescent="0.25">
      <c r="A49" s="108"/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8"/>
      <c r="T49" s="108"/>
      <c r="U49" s="108"/>
      <c r="V49" s="108"/>
    </row>
    <row r="50" spans="1:22" x14ac:dyDescent="0.25">
      <c r="A50" s="108"/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</row>
    <row r="51" spans="1:22" x14ac:dyDescent="0.25">
      <c r="A51" s="108"/>
      <c r="B51" s="108"/>
      <c r="C51" s="108"/>
      <c r="D51" s="108"/>
      <c r="E51" s="108"/>
      <c r="F51" s="108"/>
      <c r="G51" s="108"/>
      <c r="H51" s="108"/>
      <c r="I51" s="108"/>
      <c r="J51" s="108"/>
      <c r="K51" s="108"/>
      <c r="L51" s="108"/>
      <c r="M51" s="108"/>
      <c r="N51" s="108"/>
      <c r="O51" s="108"/>
      <c r="P51" s="108"/>
      <c r="Q51" s="108"/>
      <c r="R51" s="108"/>
      <c r="S51" s="108"/>
      <c r="T51" s="108"/>
      <c r="U51" s="108"/>
      <c r="V51" s="108"/>
    </row>
    <row r="52" spans="1:22" x14ac:dyDescent="0.25">
      <c r="A52" s="108"/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</row>
    <row r="53" spans="1:22" x14ac:dyDescent="0.25">
      <c r="A53" s="108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</row>
    <row r="54" spans="1:22" x14ac:dyDescent="0.25">
      <c r="A54" s="108"/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</row>
    <row r="55" spans="1:22" x14ac:dyDescent="0.25">
      <c r="A55" s="108"/>
      <c r="B55" s="108"/>
      <c r="C55" s="108"/>
      <c r="D55" s="108"/>
      <c r="E55" s="108"/>
      <c r="F55" s="108"/>
      <c r="G55" s="108"/>
      <c r="H55" s="108"/>
      <c r="I55" s="108"/>
      <c r="J55" s="108"/>
      <c r="K55" s="108"/>
      <c r="L55" s="108"/>
      <c r="M55" s="108"/>
      <c r="N55" s="108"/>
      <c r="O55" s="108"/>
      <c r="P55" s="108"/>
      <c r="Q55" s="108"/>
      <c r="R55" s="108"/>
      <c r="S55" s="108"/>
      <c r="T55" s="108"/>
      <c r="U55" s="108"/>
      <c r="V55" s="108"/>
    </row>
    <row r="56" spans="1:22" x14ac:dyDescent="0.25">
      <c r="A56" s="108"/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</row>
    <row r="57" spans="1:22" x14ac:dyDescent="0.25">
      <c r="A57" s="108"/>
      <c r="B57" s="108"/>
      <c r="C57" s="108"/>
      <c r="D57" s="108"/>
      <c r="E57" s="108"/>
      <c r="F57" s="108"/>
      <c r="G57" s="108"/>
      <c r="H57" s="108"/>
      <c r="I57" s="108"/>
      <c r="J57" s="108"/>
      <c r="K57" s="108"/>
      <c r="L57" s="108"/>
      <c r="M57" s="108"/>
      <c r="N57" s="108"/>
      <c r="O57" s="108"/>
      <c r="P57" s="108"/>
      <c r="Q57" s="108"/>
      <c r="R57" s="108"/>
      <c r="S57" s="108"/>
      <c r="T57" s="108"/>
      <c r="U57" s="108"/>
      <c r="V57" s="108"/>
    </row>
    <row r="58" spans="1:22" x14ac:dyDescent="0.25">
      <c r="A58" s="108"/>
      <c r="B58" s="108"/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08"/>
      <c r="P58" s="108"/>
      <c r="Q58" s="108"/>
      <c r="R58" s="108"/>
      <c r="S58" s="108"/>
      <c r="T58" s="108"/>
      <c r="U58" s="108"/>
      <c r="V58" s="108"/>
    </row>
    <row r="59" spans="1:22" x14ac:dyDescent="0.25">
      <c r="A59" s="108"/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</row>
    <row r="60" spans="1:22" x14ac:dyDescent="0.25">
      <c r="A60" s="108"/>
      <c r="B60" s="108"/>
      <c r="C60" s="108"/>
      <c r="D60" s="108"/>
      <c r="E60" s="108"/>
      <c r="F60" s="108"/>
      <c r="G60" s="108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</row>
    <row r="61" spans="1:22" x14ac:dyDescent="0.25">
      <c r="A61" s="108"/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8"/>
      <c r="T61" s="108"/>
      <c r="U61" s="108"/>
      <c r="V61" s="108"/>
    </row>
    <row r="62" spans="1:22" x14ac:dyDescent="0.25">
      <c r="A62" s="108"/>
      <c r="B62" s="108"/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  <c r="Q62" s="108"/>
      <c r="R62" s="108"/>
      <c r="S62" s="108"/>
      <c r="T62" s="108"/>
      <c r="U62" s="108"/>
      <c r="V62" s="108"/>
    </row>
    <row r="63" spans="1:22" x14ac:dyDescent="0.25">
      <c r="A63" s="108"/>
      <c r="B63" s="108"/>
      <c r="C63" s="108"/>
      <c r="D63" s="108"/>
      <c r="E63" s="108"/>
      <c r="F63" s="108"/>
      <c r="G63" s="108"/>
      <c r="H63" s="108"/>
      <c r="I63" s="108"/>
      <c r="J63" s="108"/>
      <c r="K63" s="108"/>
      <c r="L63" s="108"/>
      <c r="M63" s="108"/>
      <c r="N63" s="108"/>
      <c r="O63" s="108"/>
      <c r="P63" s="108"/>
      <c r="Q63" s="108"/>
      <c r="R63" s="108"/>
      <c r="S63" s="108"/>
      <c r="T63" s="108"/>
      <c r="U63" s="108"/>
      <c r="V63" s="108"/>
    </row>
    <row r="64" spans="1:22" x14ac:dyDescent="0.25">
      <c r="A64" s="108"/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</row>
    <row r="65" spans="1:22" x14ac:dyDescent="0.25">
      <c r="A65" s="108"/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</row>
    <row r="66" spans="1:22" x14ac:dyDescent="0.25">
      <c r="A66" s="108"/>
      <c r="B66" s="108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  <c r="Q66" s="108"/>
      <c r="R66" s="108"/>
      <c r="S66" s="108"/>
      <c r="T66" s="108"/>
      <c r="U66" s="108"/>
      <c r="V66" s="108"/>
    </row>
    <row r="67" spans="1:22" x14ac:dyDescent="0.25">
      <c r="A67" s="108"/>
      <c r="B67" s="108"/>
      <c r="C67" s="108"/>
      <c r="D67" s="108"/>
      <c r="E67" s="108"/>
      <c r="F67" s="108"/>
      <c r="G67" s="108"/>
      <c r="H67" s="108"/>
      <c r="I67" s="108"/>
      <c r="J67" s="108"/>
      <c r="K67" s="108"/>
      <c r="L67" s="108"/>
      <c r="M67" s="108"/>
      <c r="N67" s="108"/>
      <c r="O67" s="108"/>
      <c r="P67" s="108"/>
      <c r="Q67" s="108"/>
      <c r="R67" s="108"/>
      <c r="S67" s="108"/>
      <c r="T67" s="108"/>
      <c r="U67" s="108"/>
      <c r="V67" s="108"/>
    </row>
    <row r="68" spans="1:22" x14ac:dyDescent="0.25">
      <c r="A68" s="108"/>
      <c r="B68" s="108"/>
      <c r="C68" s="108"/>
      <c r="D68" s="108"/>
      <c r="E68" s="108"/>
      <c r="F68" s="108"/>
      <c r="G68" s="108"/>
      <c r="H68" s="108"/>
      <c r="I68" s="108"/>
      <c r="J68" s="108"/>
      <c r="K68" s="108"/>
      <c r="L68" s="108"/>
      <c r="M68" s="108"/>
      <c r="N68" s="108"/>
      <c r="O68" s="108"/>
      <c r="P68" s="108"/>
      <c r="Q68" s="108"/>
      <c r="R68" s="108"/>
      <c r="S68" s="108"/>
      <c r="T68" s="108"/>
      <c r="U68" s="108"/>
      <c r="V68" s="108"/>
    </row>
    <row r="69" spans="1:22" x14ac:dyDescent="0.25">
      <c r="A69" s="108"/>
      <c r="B69" s="108"/>
      <c r="C69" s="108"/>
      <c r="D69" s="108"/>
      <c r="E69" s="108"/>
      <c r="F69" s="108"/>
      <c r="G69" s="108"/>
      <c r="H69" s="108"/>
      <c r="I69" s="108"/>
      <c r="J69" s="108"/>
      <c r="K69" s="108"/>
      <c r="L69" s="108"/>
      <c r="M69" s="108"/>
      <c r="N69" s="108"/>
      <c r="O69" s="108"/>
      <c r="P69" s="108"/>
      <c r="Q69" s="108"/>
      <c r="R69" s="108"/>
      <c r="S69" s="108"/>
      <c r="T69" s="108"/>
      <c r="U69" s="108"/>
      <c r="V69" s="108"/>
    </row>
    <row r="70" spans="1:22" x14ac:dyDescent="0.25">
      <c r="A70" s="108"/>
      <c r="B70" s="108"/>
      <c r="C70" s="108"/>
      <c r="D70" s="108"/>
      <c r="E70" s="108"/>
      <c r="F70" s="108"/>
      <c r="G70" s="108"/>
      <c r="H70" s="108"/>
      <c r="I70" s="108"/>
      <c r="J70" s="108"/>
      <c r="K70" s="108"/>
      <c r="L70" s="108"/>
      <c r="M70" s="108"/>
      <c r="N70" s="108"/>
      <c r="O70" s="108"/>
      <c r="P70" s="108"/>
      <c r="Q70" s="108"/>
      <c r="R70" s="108"/>
      <c r="S70" s="108"/>
      <c r="T70" s="108"/>
      <c r="U70" s="108"/>
      <c r="V70" s="108"/>
    </row>
    <row r="71" spans="1:22" x14ac:dyDescent="0.25">
      <c r="A71" s="108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</row>
    <row r="72" spans="1:22" x14ac:dyDescent="0.25">
      <c r="A72" s="108"/>
      <c r="B72" s="108"/>
      <c r="C72" s="108"/>
      <c r="D72" s="108"/>
      <c r="E72" s="108"/>
      <c r="F72" s="108"/>
      <c r="G72" s="108"/>
      <c r="H72" s="108"/>
      <c r="I72" s="108"/>
      <c r="J72" s="108"/>
      <c r="K72" s="108"/>
      <c r="L72" s="108"/>
      <c r="M72" s="108"/>
      <c r="N72" s="108"/>
      <c r="O72" s="108"/>
      <c r="P72" s="108"/>
      <c r="Q72" s="108"/>
      <c r="R72" s="108"/>
      <c r="S72" s="108"/>
      <c r="T72" s="108"/>
      <c r="U72" s="108"/>
      <c r="V72" s="108"/>
    </row>
    <row r="73" spans="1:22" x14ac:dyDescent="0.25">
      <c r="A73" s="108"/>
      <c r="B73" s="108"/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  <c r="Q73" s="108"/>
      <c r="R73" s="108"/>
      <c r="S73" s="108"/>
      <c r="T73" s="108"/>
      <c r="U73" s="108"/>
      <c r="V73" s="108"/>
    </row>
  </sheetData>
  <sheetProtection algorithmName="SHA-512" hashValue="akxfUfYVF5UPAcx62HM7vOlpN7p07PyCasKiz5wp8JXlPLYkCQt390H56ezejJk7JkkO9X3fNMdHyi1MCb2CpQ==" saltValue="uC4UhhrY+YthjiTUV71tsQ==" spinCount="100000" sheet="1" objects="1" scenarios="1"/>
  <mergeCells count="5">
    <mergeCell ref="B6:E6"/>
    <mergeCell ref="B16:E16"/>
    <mergeCell ref="B17:E17"/>
    <mergeCell ref="B18:E18"/>
    <mergeCell ref="B19:E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Coste Anual Gest Residuos_DIP</vt:lpstr>
      <vt:lpstr>Coste Anual Gest Residuos_MUN</vt:lpstr>
      <vt:lpstr>Coste Construccion_DIP</vt:lpstr>
      <vt:lpstr>Coste Construccion_MUN</vt:lpstr>
      <vt:lpstr>Coste_Anual_Gestion_DIP</vt:lpstr>
      <vt:lpstr>Coste_Anual_Gestion_MUN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mipc</dc:creator>
  <cp:lastModifiedBy>Usuario</cp:lastModifiedBy>
  <dcterms:created xsi:type="dcterms:W3CDTF">2019-06-01T05:35:03Z</dcterms:created>
  <dcterms:modified xsi:type="dcterms:W3CDTF">2019-08-05T10:05:59Z</dcterms:modified>
</cp:coreProperties>
</file>